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R26 HD001/Dropbox-midlertidig/Dropbox/@Sport/Triathlon/10. Club/Aalborg Triathlon Klub/Fusion Cup/2019/Resultater/"/>
    </mc:Choice>
  </mc:AlternateContent>
  <xr:revisionPtr revIDLastSave="0" documentId="13_ncr:1_{0D666240-27C0-B241-A32E-94BFB7E967EE}" xr6:coauthVersionLast="44" xr6:coauthVersionMax="44" xr10:uidLastSave="{00000000-0000-0000-0000-000000000000}"/>
  <bookViews>
    <workbookView xWindow="0" yWindow="460" windowWidth="28800" windowHeight="16500" tabRatio="698" xr2:uid="{00000000-000D-0000-FFFF-FFFF00000000}"/>
  </bookViews>
  <sheets>
    <sheet name="Samlet stilling" sheetId="9" r:id="rId1"/>
    <sheet name="1. Svøm" sheetId="2" r:id="rId2"/>
    <sheet name="2. Løb" sheetId="10" r:id="rId3"/>
    <sheet name="3. Mariagerfjord Triathlon" sheetId="11" r:id="rId4"/>
    <sheet name="4. Cykling" sheetId="13" r:id="rId5"/>
    <sheet name="5. Super League Triathlon" sheetId="16" r:id="rId6"/>
    <sheet name="6. Hold-event" sheetId="19" r:id="rId7"/>
    <sheet name="Svøm-tider" sheetId="8" r:id="rId8"/>
    <sheet name="Mariagerfjord Triathlon-tider" sheetId="12" r:id="rId9"/>
    <sheet name="Cykling-tider" sheetId="14" r:id="rId10"/>
    <sheet name="Super League Triathlon-tider" sheetId="15" r:id="rId11"/>
    <sheet name="Hold-event - timing" sheetId="20" state="hidden" r:id="rId12"/>
    <sheet name="Sheet7" sheetId="23" state="hidden" r:id="rId13"/>
    <sheet name="Hold-event - teams" sheetId="17" state="hidden" r:id="rId14"/>
  </sheets>
  <definedNames>
    <definedName name="_xlnm._FilterDatabase" localSheetId="6" hidden="1">'6. Hold-event'!$O$20:$Y$20</definedName>
    <definedName name="_xlnm._FilterDatabase" localSheetId="13" hidden="1">'Hold-event - teams'!$A$1:$B$1</definedName>
    <definedName name="_xlnm._FilterDatabase" localSheetId="0" hidden="1">'Samlet stilling'!$C$103:$K$142</definedName>
    <definedName name="_xlnm._FilterDatabase" localSheetId="12" hidden="1">Sheet7!$K$1:$L$1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9" l="1"/>
  <c r="G63" i="9"/>
  <c r="F63" i="9"/>
  <c r="E63" i="9"/>
  <c r="D63" i="9" s="1"/>
  <c r="J76" i="9"/>
  <c r="I76" i="9"/>
  <c r="H76" i="9"/>
  <c r="G76" i="9"/>
  <c r="D76" i="9" s="1"/>
  <c r="E76" i="9"/>
  <c r="J75" i="9"/>
  <c r="I75" i="9"/>
  <c r="H75" i="9"/>
  <c r="D75" i="9" s="1"/>
  <c r="G75" i="9"/>
  <c r="E75" i="9"/>
  <c r="J74" i="9"/>
  <c r="I74" i="9"/>
  <c r="H74" i="9"/>
  <c r="G74" i="9"/>
  <c r="E74" i="9"/>
  <c r="J73" i="9"/>
  <c r="I73" i="9"/>
  <c r="H73" i="9"/>
  <c r="G73" i="9"/>
  <c r="E73" i="9"/>
  <c r="J72" i="9"/>
  <c r="I72" i="9"/>
  <c r="H72" i="9"/>
  <c r="G72" i="9"/>
  <c r="E72" i="9"/>
  <c r="J71" i="9"/>
  <c r="I71" i="9"/>
  <c r="H71" i="9"/>
  <c r="G71" i="9"/>
  <c r="E71" i="9"/>
  <c r="J70" i="9"/>
  <c r="I70" i="9"/>
  <c r="H70" i="9"/>
  <c r="G70" i="9"/>
  <c r="F70" i="9"/>
  <c r="J69" i="9"/>
  <c r="I69" i="9"/>
  <c r="H69" i="9"/>
  <c r="G69" i="9"/>
  <c r="E69" i="9"/>
  <c r="D69" i="9" s="1"/>
  <c r="J68" i="9"/>
  <c r="I68" i="9"/>
  <c r="H68" i="9"/>
  <c r="G68" i="9"/>
  <c r="F68" i="9"/>
  <c r="J67" i="9"/>
  <c r="I67" i="9"/>
  <c r="H67" i="9"/>
  <c r="G67" i="9"/>
  <c r="E67" i="9"/>
  <c r="J66" i="9"/>
  <c r="I66" i="9"/>
  <c r="H66" i="9"/>
  <c r="G66" i="9"/>
  <c r="F66" i="9"/>
  <c r="J65" i="9"/>
  <c r="I65" i="9"/>
  <c r="H65" i="9"/>
  <c r="G65" i="9"/>
  <c r="E65" i="9"/>
  <c r="J64" i="9"/>
  <c r="I64" i="9"/>
  <c r="H64" i="9"/>
  <c r="G64" i="9"/>
  <c r="F64" i="9"/>
  <c r="J62" i="9"/>
  <c r="I62" i="9"/>
  <c r="H62" i="9"/>
  <c r="G62" i="9"/>
  <c r="E62" i="9"/>
  <c r="J61" i="9"/>
  <c r="I61" i="9"/>
  <c r="H61" i="9"/>
  <c r="G61" i="9"/>
  <c r="F61" i="9"/>
  <c r="J60" i="9"/>
  <c r="I60" i="9"/>
  <c r="J59" i="9"/>
  <c r="I59" i="9"/>
  <c r="G59" i="9"/>
  <c r="F59" i="9"/>
  <c r="E59" i="9"/>
  <c r="J58" i="9"/>
  <c r="I58" i="9"/>
  <c r="H58" i="9"/>
  <c r="E58" i="9"/>
  <c r="J57" i="9"/>
  <c r="D57" i="9" s="1"/>
  <c r="J56" i="9"/>
  <c r="I56" i="9"/>
  <c r="F56" i="9"/>
  <c r="J55" i="9"/>
  <c r="I55" i="9"/>
  <c r="J54" i="9"/>
  <c r="I54" i="9"/>
  <c r="D54" i="9" s="1"/>
  <c r="J53" i="9"/>
  <c r="E53" i="9"/>
  <c r="D53" i="9" s="1"/>
  <c r="J52" i="9"/>
  <c r="D52" i="9"/>
  <c r="J51" i="9"/>
  <c r="I51" i="9"/>
  <c r="G51" i="9"/>
  <c r="I50" i="9"/>
  <c r="H50" i="9"/>
  <c r="G50" i="9"/>
  <c r="J49" i="9"/>
  <c r="H49" i="9"/>
  <c r="F49" i="9"/>
  <c r="D48" i="9"/>
  <c r="J47" i="9"/>
  <c r="I47" i="9"/>
  <c r="F47" i="9"/>
  <c r="E47" i="9"/>
  <c r="J46" i="9"/>
  <c r="I46" i="9"/>
  <c r="H46" i="9"/>
  <c r="F46" i="9"/>
  <c r="J45" i="9"/>
  <c r="I45" i="9"/>
  <c r="D45" i="9" s="1"/>
  <c r="J44" i="9"/>
  <c r="G44" i="9"/>
  <c r="E44" i="9"/>
  <c r="H43" i="9"/>
  <c r="D43" i="9" s="1"/>
  <c r="D42" i="9"/>
  <c r="I41" i="9"/>
  <c r="D41" i="9" s="1"/>
  <c r="J40" i="9"/>
  <c r="D40" i="9" s="1"/>
  <c r="D39" i="9"/>
  <c r="J38" i="9"/>
  <c r="I38" i="9"/>
  <c r="D38" i="9" s="1"/>
  <c r="I84" i="9"/>
  <c r="J92" i="9"/>
  <c r="J91" i="9"/>
  <c r="J90" i="9"/>
  <c r="J89" i="9"/>
  <c r="J88" i="9"/>
  <c r="J87" i="9"/>
  <c r="J86" i="9"/>
  <c r="J84" i="9"/>
  <c r="J82" i="9"/>
  <c r="J83" i="9"/>
  <c r="D83" i="9" s="1"/>
  <c r="J34" i="9"/>
  <c r="J33" i="9"/>
  <c r="J32" i="9"/>
  <c r="J31" i="9"/>
  <c r="J30" i="9"/>
  <c r="J26" i="9"/>
  <c r="I26" i="9"/>
  <c r="H26" i="9"/>
  <c r="G26" i="9"/>
  <c r="E26" i="9"/>
  <c r="I25" i="9"/>
  <c r="H25" i="9"/>
  <c r="G25" i="9"/>
  <c r="F25" i="9"/>
  <c r="E25" i="9"/>
  <c r="J24" i="9"/>
  <c r="I24" i="9"/>
  <c r="H24" i="9"/>
  <c r="F24" i="9"/>
  <c r="E24" i="9"/>
  <c r="J23" i="9"/>
  <c r="I23" i="9"/>
  <c r="H23" i="9"/>
  <c r="G23" i="9"/>
  <c r="F23" i="9"/>
  <c r="J22" i="9"/>
  <c r="I22" i="9"/>
  <c r="H22" i="9"/>
  <c r="F22" i="9"/>
  <c r="E22" i="9"/>
  <c r="J21" i="9"/>
  <c r="I21" i="9"/>
  <c r="H21" i="9"/>
  <c r="F21" i="9"/>
  <c r="J20" i="9"/>
  <c r="I20" i="9"/>
  <c r="H20" i="9"/>
  <c r="F20" i="9"/>
  <c r="J19" i="9"/>
  <c r="I19" i="9"/>
  <c r="H19" i="9"/>
  <c r="G19" i="9"/>
  <c r="F19" i="9"/>
  <c r="J18" i="9"/>
  <c r="I18" i="9"/>
  <c r="H18" i="9"/>
  <c r="E18" i="9"/>
  <c r="J17" i="9"/>
  <c r="D81" i="9"/>
  <c r="D9" i="9"/>
  <c r="J13" i="9"/>
  <c r="J12" i="9"/>
  <c r="J11" i="9"/>
  <c r="J5" i="9"/>
  <c r="D22" i="9" l="1"/>
  <c r="D65" i="9"/>
  <c r="D44" i="9"/>
  <c r="D59" i="9"/>
  <c r="D62" i="9"/>
  <c r="D73" i="9"/>
  <c r="D56" i="9"/>
  <c r="D71" i="9"/>
  <c r="D25" i="9"/>
  <c r="D26" i="9"/>
  <c r="D47" i="9"/>
  <c r="D50" i="9"/>
  <c r="D67" i="9"/>
  <c r="D68" i="9"/>
  <c r="D20" i="9"/>
  <c r="D24" i="9"/>
  <c r="D49" i="9"/>
  <c r="D55" i="9"/>
  <c r="D61" i="9"/>
  <c r="D66" i="9"/>
  <c r="D74" i="9"/>
  <c r="D46" i="9"/>
  <c r="D60" i="9"/>
  <c r="D72" i="9"/>
  <c r="D21" i="9"/>
  <c r="D51" i="9"/>
  <c r="D58" i="9"/>
  <c r="D64" i="9"/>
  <c r="D70" i="9"/>
  <c r="D23" i="9"/>
  <c r="D19" i="9"/>
  <c r="D18" i="9"/>
  <c r="F26" i="20"/>
  <c r="F33" i="20"/>
  <c r="F47" i="20"/>
  <c r="F29" i="20"/>
  <c r="F43" i="20"/>
  <c r="F21" i="20"/>
  <c r="B46" i="20"/>
  <c r="M12" i="23"/>
  <c r="M11" i="23"/>
  <c r="M10" i="23"/>
  <c r="M9" i="23"/>
  <c r="M8" i="23"/>
  <c r="M7" i="23"/>
  <c r="M6" i="23"/>
  <c r="M5" i="23"/>
  <c r="M4" i="23"/>
  <c r="M3" i="23"/>
  <c r="N34" i="19"/>
  <c r="N33" i="19"/>
  <c r="N32" i="19"/>
  <c r="N27" i="19"/>
  <c r="N26" i="19"/>
  <c r="N25" i="19"/>
  <c r="N24" i="19"/>
  <c r="N23" i="19"/>
  <c r="N22" i="19"/>
  <c r="N21" i="19"/>
  <c r="N16" i="19"/>
  <c r="N11" i="19"/>
  <c r="N10" i="19"/>
  <c r="N5" i="19"/>
  <c r="D10" i="20"/>
  <c r="D17" i="20"/>
  <c r="D16" i="20"/>
  <c r="D15" i="20"/>
  <c r="D13" i="20"/>
  <c r="D12" i="20"/>
  <c r="D11" i="20"/>
  <c r="D9" i="20"/>
  <c r="D8" i="20"/>
  <c r="D7" i="20"/>
  <c r="D6" i="20"/>
  <c r="F5" i="19"/>
  <c r="I4" i="23"/>
  <c r="I3" i="23"/>
  <c r="D9" i="23"/>
  <c r="D8" i="23"/>
  <c r="D7" i="23"/>
  <c r="D6" i="23"/>
  <c r="D5" i="23"/>
  <c r="D4" i="23"/>
  <c r="D3" i="23"/>
  <c r="E17" i="20"/>
  <c r="E16" i="20"/>
  <c r="E15" i="20"/>
  <c r="E14" i="20"/>
  <c r="E13" i="20"/>
  <c r="E12" i="20"/>
  <c r="E11" i="20"/>
  <c r="E10" i="20"/>
  <c r="E9" i="20"/>
  <c r="E8" i="20"/>
  <c r="E7" i="20"/>
  <c r="E6" i="20"/>
  <c r="AO17" i="20"/>
  <c r="AO16" i="20"/>
  <c r="AO15" i="20"/>
  <c r="AY15" i="20" s="1"/>
  <c r="AO13" i="20"/>
  <c r="AO12" i="20"/>
  <c r="AO11" i="20"/>
  <c r="AO10" i="20"/>
  <c r="AO9" i="20"/>
  <c r="AY9" i="20"/>
  <c r="AO8" i="20"/>
  <c r="AY7" i="20"/>
  <c r="AO7" i="20" s="1"/>
  <c r="AO6" i="20"/>
  <c r="AY14" i="20"/>
  <c r="AQ17" i="20"/>
  <c r="AQ16" i="20"/>
  <c r="AQ15" i="20"/>
  <c r="AQ14" i="20"/>
  <c r="AQ13" i="20"/>
  <c r="AQ12" i="20"/>
  <c r="AQ11" i="20"/>
  <c r="AQ10" i="20"/>
  <c r="AQ9" i="20"/>
  <c r="AQ8" i="20"/>
  <c r="AQ7" i="20"/>
  <c r="AQ6" i="20"/>
  <c r="AU17" i="20"/>
  <c r="AT17" i="20"/>
  <c r="AS17" i="20"/>
  <c r="AT16" i="20"/>
  <c r="AS16" i="20"/>
  <c r="AW15" i="20"/>
  <c r="AV15" i="20"/>
  <c r="AU15" i="20"/>
  <c r="AT15" i="20"/>
  <c r="AS15" i="20"/>
  <c r="AW14" i="20"/>
  <c r="AV14" i="20"/>
  <c r="AU14" i="20"/>
  <c r="AT14" i="20"/>
  <c r="AS14" i="20"/>
  <c r="AU13" i="20"/>
  <c r="AT13" i="20"/>
  <c r="AS13" i="20"/>
  <c r="AU12" i="20"/>
  <c r="AT12" i="20"/>
  <c r="AS12" i="20"/>
  <c r="AU11" i="20"/>
  <c r="AT11" i="20"/>
  <c r="AS11" i="20"/>
  <c r="AU10" i="20"/>
  <c r="AT10" i="20"/>
  <c r="AS10" i="20"/>
  <c r="AV9" i="20"/>
  <c r="AU9" i="20"/>
  <c r="AT9" i="20"/>
  <c r="AS9" i="20"/>
  <c r="AV8" i="20"/>
  <c r="AU8" i="20"/>
  <c r="AT8" i="20"/>
  <c r="AS8" i="20"/>
  <c r="AV7" i="20"/>
  <c r="AU7" i="20"/>
  <c r="AT7" i="20"/>
  <c r="AS7" i="20"/>
  <c r="AT6" i="20"/>
  <c r="AS6" i="20"/>
  <c r="AP17" i="20"/>
  <c r="AP16" i="20"/>
  <c r="AP15" i="20"/>
  <c r="AP14" i="20"/>
  <c r="AP13" i="20"/>
  <c r="AP12" i="20"/>
  <c r="AP11" i="20"/>
  <c r="AP10" i="20"/>
  <c r="AP9" i="20"/>
  <c r="AP8" i="20"/>
  <c r="AP7" i="20"/>
  <c r="AP6" i="20"/>
  <c r="L3" i="20"/>
  <c r="F25" i="20"/>
  <c r="F32" i="20"/>
  <c r="F39" i="20"/>
  <c r="F46" i="20"/>
  <c r="AM17" i="20"/>
  <c r="T47" i="20" s="1"/>
  <c r="AM16" i="20"/>
  <c r="T46" i="20" s="1"/>
  <c r="AM15" i="20"/>
  <c r="T45" i="20" s="1"/>
  <c r="AM14" i="20"/>
  <c r="T40" i="20" s="1"/>
  <c r="AM13" i="20"/>
  <c r="T39" i="20" s="1"/>
  <c r="AM12" i="20"/>
  <c r="T38" i="20" s="1"/>
  <c r="AM11" i="20"/>
  <c r="T33" i="20" s="1"/>
  <c r="AM10" i="20"/>
  <c r="T32" i="20" s="1"/>
  <c r="AM9" i="20"/>
  <c r="T31" i="20" s="1"/>
  <c r="AM8" i="20"/>
  <c r="T26" i="20" s="1"/>
  <c r="AM7" i="20"/>
  <c r="T25" i="20" s="1"/>
  <c r="AJ17" i="20"/>
  <c r="S47" i="20" s="1"/>
  <c r="AJ16" i="20"/>
  <c r="S46" i="20" s="1"/>
  <c r="AJ15" i="20"/>
  <c r="S45" i="20" s="1"/>
  <c r="AJ14" i="20"/>
  <c r="S40" i="20" s="1"/>
  <c r="AJ13" i="20"/>
  <c r="S39" i="20" s="1"/>
  <c r="AJ12" i="20"/>
  <c r="S38" i="20" s="1"/>
  <c r="AJ11" i="20"/>
  <c r="S33" i="20" s="1"/>
  <c r="AJ10" i="20"/>
  <c r="S32" i="20" s="1"/>
  <c r="AJ9" i="20"/>
  <c r="S31" i="20" s="1"/>
  <c r="AJ8" i="20"/>
  <c r="S26" i="20" s="1"/>
  <c r="AJ7" i="20"/>
  <c r="S25" i="20" s="1"/>
  <c r="AG17" i="20"/>
  <c r="R47" i="20" s="1"/>
  <c r="AG16" i="20"/>
  <c r="R46" i="20" s="1"/>
  <c r="AG15" i="20"/>
  <c r="R45" i="20" s="1"/>
  <c r="AG14" i="20"/>
  <c r="R40" i="20" s="1"/>
  <c r="AG13" i="20"/>
  <c r="R39" i="20" s="1"/>
  <c r="AG12" i="20"/>
  <c r="R38" i="20" s="1"/>
  <c r="AG11" i="20"/>
  <c r="R33" i="20" s="1"/>
  <c r="AG10" i="20"/>
  <c r="R32" i="20" s="1"/>
  <c r="AG9" i="20"/>
  <c r="R31" i="20" s="1"/>
  <c r="AG8" i="20"/>
  <c r="R26" i="20" s="1"/>
  <c r="AG7" i="20"/>
  <c r="R25" i="20" s="1"/>
  <c r="AD17" i="20"/>
  <c r="Q47" i="20" s="1"/>
  <c r="AD16" i="20"/>
  <c r="Q46" i="20" s="1"/>
  <c r="AD15" i="20"/>
  <c r="Q45" i="20" s="1"/>
  <c r="AD14" i="20"/>
  <c r="Q40" i="20" s="1"/>
  <c r="AD13" i="20"/>
  <c r="Q39" i="20" s="1"/>
  <c r="AD12" i="20"/>
  <c r="Q38" i="20" s="1"/>
  <c r="AD11" i="20"/>
  <c r="Q33" i="20" s="1"/>
  <c r="AD10" i="20"/>
  <c r="Q32" i="20" s="1"/>
  <c r="AD9" i="20"/>
  <c r="Q31" i="20" s="1"/>
  <c r="AD8" i="20"/>
  <c r="Q26" i="20" s="1"/>
  <c r="AD7" i="20"/>
  <c r="Q25" i="20" s="1"/>
  <c r="AA17" i="20"/>
  <c r="P47" i="20" s="1"/>
  <c r="AA16" i="20"/>
  <c r="P46" i="20" s="1"/>
  <c r="AA15" i="20"/>
  <c r="P45" i="20" s="1"/>
  <c r="AA14" i="20"/>
  <c r="P40" i="20" s="1"/>
  <c r="AA13" i="20"/>
  <c r="P39" i="20" s="1"/>
  <c r="AA12" i="20"/>
  <c r="P38" i="20" s="1"/>
  <c r="AA11" i="20"/>
  <c r="P33" i="20" s="1"/>
  <c r="AA10" i="20"/>
  <c r="P32" i="20" s="1"/>
  <c r="AA9" i="20"/>
  <c r="P31" i="20" s="1"/>
  <c r="AA8" i="20"/>
  <c r="P26" i="20" s="1"/>
  <c r="AA7" i="20"/>
  <c r="P25" i="20" s="1"/>
  <c r="X17" i="20"/>
  <c r="O47" i="20" s="1"/>
  <c r="X16" i="20"/>
  <c r="O46" i="20" s="1"/>
  <c r="X15" i="20"/>
  <c r="O45" i="20" s="1"/>
  <c r="X14" i="20"/>
  <c r="O40" i="20" s="1"/>
  <c r="X13" i="20"/>
  <c r="O39" i="20" s="1"/>
  <c r="X12" i="20"/>
  <c r="O38" i="20" s="1"/>
  <c r="X11" i="20"/>
  <c r="O33" i="20" s="1"/>
  <c r="X10" i="20"/>
  <c r="O32" i="20" s="1"/>
  <c r="X9" i="20"/>
  <c r="O31" i="20" s="1"/>
  <c r="X8" i="20"/>
  <c r="O26" i="20" s="1"/>
  <c r="X7" i="20"/>
  <c r="O25" i="20" s="1"/>
  <c r="U17" i="20"/>
  <c r="N47" i="20" s="1"/>
  <c r="U16" i="20"/>
  <c r="N46" i="20" s="1"/>
  <c r="U15" i="20"/>
  <c r="N45" i="20" s="1"/>
  <c r="U14" i="20"/>
  <c r="N40" i="20" s="1"/>
  <c r="U13" i="20"/>
  <c r="N39" i="20" s="1"/>
  <c r="U12" i="20"/>
  <c r="N38" i="20" s="1"/>
  <c r="U11" i="20"/>
  <c r="N33" i="20" s="1"/>
  <c r="U10" i="20"/>
  <c r="N32" i="20" s="1"/>
  <c r="U9" i="20"/>
  <c r="N31" i="20" s="1"/>
  <c r="U8" i="20"/>
  <c r="N26" i="20" s="1"/>
  <c r="U7" i="20"/>
  <c r="N25" i="20" s="1"/>
  <c r="R17" i="20"/>
  <c r="M47" i="20" s="1"/>
  <c r="R16" i="20"/>
  <c r="M46" i="20" s="1"/>
  <c r="R15" i="20"/>
  <c r="M45" i="20" s="1"/>
  <c r="R14" i="20"/>
  <c r="M40" i="20" s="1"/>
  <c r="R13" i="20"/>
  <c r="M39" i="20" s="1"/>
  <c r="R12" i="20"/>
  <c r="M38" i="20" s="1"/>
  <c r="R11" i="20"/>
  <c r="M33" i="20" s="1"/>
  <c r="R10" i="20"/>
  <c r="M32" i="20" s="1"/>
  <c r="R9" i="20"/>
  <c r="M31" i="20" s="1"/>
  <c r="R8" i="20"/>
  <c r="M26" i="20" s="1"/>
  <c r="R7" i="20"/>
  <c r="M25" i="20" s="1"/>
  <c r="O17" i="20"/>
  <c r="L47" i="20" s="1"/>
  <c r="O16" i="20"/>
  <c r="L46" i="20" s="1"/>
  <c r="O15" i="20"/>
  <c r="L45" i="20" s="1"/>
  <c r="O14" i="20"/>
  <c r="L40" i="20" s="1"/>
  <c r="O13" i="20"/>
  <c r="L39" i="20" s="1"/>
  <c r="O12" i="20"/>
  <c r="L38" i="20" s="1"/>
  <c r="O11" i="20"/>
  <c r="L33" i="20" s="1"/>
  <c r="O10" i="20"/>
  <c r="L32" i="20" s="1"/>
  <c r="O9" i="20"/>
  <c r="L31" i="20" s="1"/>
  <c r="O8" i="20"/>
  <c r="L26" i="20" s="1"/>
  <c r="O7" i="20"/>
  <c r="L25" i="20" s="1"/>
  <c r="L17" i="20"/>
  <c r="K47" i="20" s="1"/>
  <c r="L15" i="20"/>
  <c r="K45" i="20" s="1"/>
  <c r="L14" i="20"/>
  <c r="K40" i="20" s="1"/>
  <c r="L13" i="20"/>
  <c r="K39" i="20" s="1"/>
  <c r="L12" i="20"/>
  <c r="K38" i="20" s="1"/>
  <c r="L11" i="20"/>
  <c r="K33" i="20" s="1"/>
  <c r="L10" i="20"/>
  <c r="K32" i="20" s="1"/>
  <c r="L7" i="20"/>
  <c r="K25" i="20" s="1"/>
  <c r="I17" i="20"/>
  <c r="J47" i="20" s="1"/>
  <c r="I16" i="20"/>
  <c r="J46" i="20" s="1"/>
  <c r="I15" i="20"/>
  <c r="J45" i="20" s="1"/>
  <c r="I14" i="20"/>
  <c r="J40" i="20" s="1"/>
  <c r="I13" i="20"/>
  <c r="J39" i="20" s="1"/>
  <c r="I12" i="20"/>
  <c r="J38" i="20" s="1"/>
  <c r="I11" i="20"/>
  <c r="J33" i="20" s="1"/>
  <c r="I10" i="20"/>
  <c r="J32" i="20" s="1"/>
  <c r="I9" i="20"/>
  <c r="J31" i="20" s="1"/>
  <c r="I8" i="20"/>
  <c r="J26" i="20" s="1"/>
  <c r="I7" i="20"/>
  <c r="J25" i="20" s="1"/>
  <c r="I6" i="20"/>
  <c r="J24" i="20" s="1"/>
  <c r="AA6" i="20"/>
  <c r="P24" i="20" s="1"/>
  <c r="U6" i="20"/>
  <c r="N24" i="20" s="1"/>
  <c r="L6" i="20"/>
  <c r="K24" i="20" s="1"/>
  <c r="AM6" i="20"/>
  <c r="T24" i="20" s="1"/>
  <c r="AJ6" i="20"/>
  <c r="S24" i="20" s="1"/>
  <c r="AG6" i="20"/>
  <c r="R24" i="20" s="1"/>
  <c r="AD6" i="20"/>
  <c r="Q24" i="20" s="1"/>
  <c r="X6" i="20"/>
  <c r="O24" i="20" s="1"/>
  <c r="R6" i="20"/>
  <c r="M24" i="20" s="1"/>
  <c r="O6" i="20"/>
  <c r="L24" i="20" s="1"/>
  <c r="F10" i="19"/>
  <c r="F34" i="19"/>
  <c r="F33" i="19"/>
  <c r="F32" i="19"/>
  <c r="F11" i="19"/>
  <c r="F7" i="17"/>
  <c r="F10" i="17"/>
  <c r="F13" i="17"/>
  <c r="C13" i="17"/>
  <c r="C11" i="17"/>
  <c r="C10" i="17"/>
  <c r="C9" i="17"/>
  <c r="C6" i="17"/>
  <c r="C3" i="17"/>
  <c r="C2" i="17"/>
  <c r="F4" i="17"/>
  <c r="F12" i="17"/>
  <c r="F11" i="17"/>
  <c r="F9" i="17"/>
  <c r="F8" i="17"/>
  <c r="F6" i="17"/>
  <c r="F5" i="17"/>
  <c r="F3" i="17"/>
  <c r="F2" i="17"/>
  <c r="D14" i="20" l="1"/>
  <c r="G38" i="20"/>
  <c r="K26" i="20"/>
  <c r="G26" i="20" s="1"/>
  <c r="F40" i="20"/>
  <c r="H24" i="20"/>
  <c r="H40" i="20"/>
  <c r="H46" i="20"/>
  <c r="H26" i="20"/>
  <c r="G33" i="20"/>
  <c r="G45" i="20"/>
  <c r="I26" i="20"/>
  <c r="I45" i="20"/>
  <c r="I25" i="20"/>
  <c r="I40" i="20"/>
  <c r="I46" i="20"/>
  <c r="I39" i="20"/>
  <c r="I33" i="20"/>
  <c r="H32" i="20"/>
  <c r="H33" i="20"/>
  <c r="H47" i="20"/>
  <c r="H39" i="20"/>
  <c r="H45" i="20"/>
  <c r="H25" i="20"/>
  <c r="G25" i="20"/>
  <c r="G40" i="20"/>
  <c r="I32" i="20"/>
  <c r="I47" i="20"/>
  <c r="I38" i="20"/>
  <c r="H38" i="20"/>
  <c r="I31" i="20"/>
  <c r="H31" i="20"/>
  <c r="G32" i="20"/>
  <c r="I24" i="20"/>
  <c r="G24" i="20"/>
  <c r="H85" i="9"/>
  <c r="F85" i="9"/>
  <c r="E85" i="9"/>
  <c r="I92" i="9"/>
  <c r="I89" i="9"/>
  <c r="I91" i="9"/>
  <c r="I88" i="9"/>
  <c r="I90" i="9"/>
  <c r="I87" i="9"/>
  <c r="I86" i="9"/>
  <c r="I82" i="9"/>
  <c r="I34" i="9"/>
  <c r="I33" i="9"/>
  <c r="I32" i="9"/>
  <c r="I31" i="9"/>
  <c r="I30" i="9"/>
  <c r="I12" i="9"/>
  <c r="H12" i="9"/>
  <c r="F12" i="9"/>
  <c r="E12" i="9"/>
  <c r="H10" i="9"/>
  <c r="G10" i="9"/>
  <c r="I5" i="9"/>
  <c r="I17" i="9"/>
  <c r="I13" i="9"/>
  <c r="I11" i="9"/>
  <c r="G23" i="16"/>
  <c r="G22" i="16"/>
  <c r="G21" i="16"/>
  <c r="G20" i="16"/>
  <c r="G19" i="16"/>
  <c r="G18" i="16"/>
  <c r="G17" i="16"/>
  <c r="G16" i="16"/>
  <c r="G15" i="16"/>
  <c r="G14" i="16"/>
  <c r="G13" i="16"/>
  <c r="E9" i="16"/>
  <c r="E8" i="16"/>
  <c r="E4" i="16"/>
  <c r="O34" i="15"/>
  <c r="I34" i="15"/>
  <c r="F34" i="15" s="1"/>
  <c r="O33" i="15"/>
  <c r="I33" i="15"/>
  <c r="O32" i="15"/>
  <c r="I32" i="15"/>
  <c r="F32" i="15" s="1"/>
  <c r="O31" i="15"/>
  <c r="I31" i="15"/>
  <c r="O10" i="15"/>
  <c r="O26" i="15"/>
  <c r="O25" i="15"/>
  <c r="O24" i="15"/>
  <c r="O23" i="15"/>
  <c r="O22" i="15"/>
  <c r="O21" i="15"/>
  <c r="O20" i="15"/>
  <c r="O19" i="15"/>
  <c r="O18" i="15"/>
  <c r="O17" i="15"/>
  <c r="O16" i="15"/>
  <c r="O11" i="15"/>
  <c r="I26" i="15"/>
  <c r="I25" i="15"/>
  <c r="I24" i="15"/>
  <c r="F24" i="15" s="1"/>
  <c r="I23" i="15"/>
  <c r="I22" i="15"/>
  <c r="I21" i="15"/>
  <c r="I20" i="15"/>
  <c r="I19" i="15"/>
  <c r="I18" i="15"/>
  <c r="I17" i="15"/>
  <c r="I16" i="15"/>
  <c r="I11" i="15"/>
  <c r="I10" i="15"/>
  <c r="O5" i="15"/>
  <c r="I5" i="15"/>
  <c r="D10" i="9" l="1"/>
  <c r="D85" i="9"/>
  <c r="D12" i="9"/>
  <c r="K31" i="20"/>
  <c r="G31" i="20" s="1"/>
  <c r="B31" i="20" s="1"/>
  <c r="K46" i="20"/>
  <c r="B32" i="20"/>
  <c r="B45" i="20"/>
  <c r="B33" i="20"/>
  <c r="B38" i="20"/>
  <c r="B40" i="20"/>
  <c r="B24" i="20"/>
  <c r="B25" i="20"/>
  <c r="B26" i="20"/>
  <c r="H48" i="20"/>
  <c r="H49" i="20" s="1"/>
  <c r="H34" i="20"/>
  <c r="H35" i="20" s="1"/>
  <c r="I27" i="20"/>
  <c r="G27" i="20"/>
  <c r="G28" i="20" s="1"/>
  <c r="I41" i="20"/>
  <c r="I42" i="20" s="1"/>
  <c r="I48" i="20"/>
  <c r="I49" i="20" s="1"/>
  <c r="I34" i="20"/>
  <c r="I35" i="20" s="1"/>
  <c r="H27" i="20"/>
  <c r="H28" i="20" s="1"/>
  <c r="H41" i="20"/>
  <c r="H42" i="20" s="1"/>
  <c r="G39" i="20"/>
  <c r="G34" i="20"/>
  <c r="G35" i="20" s="1"/>
  <c r="G46" i="20"/>
  <c r="F31" i="15"/>
  <c r="F33" i="15"/>
  <c r="F23" i="15"/>
  <c r="F16" i="15"/>
  <c r="F18" i="15"/>
  <c r="F26" i="15"/>
  <c r="F17" i="15"/>
  <c r="F25" i="15"/>
  <c r="F19" i="15"/>
  <c r="F20" i="15"/>
  <c r="F21" i="15"/>
  <c r="F22" i="15"/>
  <c r="F11" i="15"/>
  <c r="F10" i="15"/>
  <c r="F35" i="20" l="1"/>
  <c r="G41" i="20"/>
  <c r="G42" i="20" s="1"/>
  <c r="F42" i="20" s="1"/>
  <c r="B39" i="20"/>
  <c r="G47" i="20"/>
  <c r="B47" i="20" s="1"/>
  <c r="I28" i="20"/>
  <c r="F28" i="20" s="1"/>
  <c r="J102" i="14"/>
  <c r="I102" i="14"/>
  <c r="H102" i="14"/>
  <c r="G102" i="14"/>
  <c r="F102" i="14"/>
  <c r="J98" i="14"/>
  <c r="I98" i="14"/>
  <c r="H98" i="14"/>
  <c r="G98" i="14"/>
  <c r="F98" i="14"/>
  <c r="J94" i="14"/>
  <c r="I94" i="14"/>
  <c r="H94" i="14"/>
  <c r="G94" i="14"/>
  <c r="F94" i="14"/>
  <c r="I87" i="14"/>
  <c r="H87" i="14"/>
  <c r="G87" i="14"/>
  <c r="J83" i="14"/>
  <c r="I83" i="14"/>
  <c r="H83" i="14"/>
  <c r="G83" i="14"/>
  <c r="F83" i="14"/>
  <c r="J79" i="14"/>
  <c r="I79" i="14"/>
  <c r="H79" i="14"/>
  <c r="G79" i="14"/>
  <c r="F79" i="14"/>
  <c r="J75" i="14"/>
  <c r="I75" i="14"/>
  <c r="H75" i="14"/>
  <c r="G75" i="14"/>
  <c r="F75" i="14"/>
  <c r="J71" i="14"/>
  <c r="I71" i="14"/>
  <c r="H71" i="14"/>
  <c r="G71" i="14"/>
  <c r="F71" i="14"/>
  <c r="J67" i="14"/>
  <c r="I67" i="14"/>
  <c r="H67" i="14"/>
  <c r="G67" i="14"/>
  <c r="F67" i="14"/>
  <c r="J63" i="14"/>
  <c r="I63" i="14"/>
  <c r="H63" i="14"/>
  <c r="G63" i="14"/>
  <c r="F63" i="14"/>
  <c r="J59" i="14"/>
  <c r="I59" i="14"/>
  <c r="H59" i="14"/>
  <c r="G59" i="14"/>
  <c r="F59" i="14"/>
  <c r="J55" i="14"/>
  <c r="I55" i="14"/>
  <c r="H55" i="14"/>
  <c r="G55" i="14"/>
  <c r="F55" i="14"/>
  <c r="J51" i="14"/>
  <c r="I51" i="14"/>
  <c r="H51" i="14"/>
  <c r="G51" i="14"/>
  <c r="F51" i="14"/>
  <c r="J47" i="14"/>
  <c r="I47" i="14"/>
  <c r="H47" i="14"/>
  <c r="G47" i="14"/>
  <c r="F47" i="14"/>
  <c r="J43" i="14"/>
  <c r="I43" i="14"/>
  <c r="H43" i="14"/>
  <c r="G43" i="14"/>
  <c r="F43" i="14"/>
  <c r="J39" i="14"/>
  <c r="I39" i="14"/>
  <c r="H39" i="14"/>
  <c r="G39" i="14"/>
  <c r="F39" i="14"/>
  <c r="J35" i="14"/>
  <c r="I35" i="14"/>
  <c r="H35" i="14"/>
  <c r="G35" i="14"/>
  <c r="F35" i="14"/>
  <c r="J31" i="14"/>
  <c r="I31" i="14"/>
  <c r="H31" i="14"/>
  <c r="G31" i="14"/>
  <c r="F31" i="14"/>
  <c r="J27" i="14"/>
  <c r="I27" i="14"/>
  <c r="H27" i="14"/>
  <c r="G27" i="14"/>
  <c r="F27" i="14"/>
  <c r="F23" i="14"/>
  <c r="F19" i="14"/>
  <c r="J23" i="14"/>
  <c r="I23" i="14"/>
  <c r="H23" i="14"/>
  <c r="G23" i="14"/>
  <c r="H5" i="14"/>
  <c r="F12" i="14"/>
  <c r="F5" i="14"/>
  <c r="H12" i="14"/>
  <c r="G12" i="14"/>
  <c r="J19" i="14"/>
  <c r="I19" i="14"/>
  <c r="H19" i="14"/>
  <c r="G19" i="14"/>
  <c r="G5" i="14"/>
  <c r="H92" i="9"/>
  <c r="H89" i="9"/>
  <c r="H91" i="9"/>
  <c r="H88" i="9"/>
  <c r="H90" i="9"/>
  <c r="H87" i="9"/>
  <c r="H86" i="9"/>
  <c r="H84" i="9"/>
  <c r="H80" i="9"/>
  <c r="D80" i="9" s="1"/>
  <c r="H34" i="9"/>
  <c r="H33" i="9"/>
  <c r="H32" i="9"/>
  <c r="H31" i="9"/>
  <c r="H30" i="9"/>
  <c r="H17" i="9"/>
  <c r="D17" i="9" s="1"/>
  <c r="H13" i="9"/>
  <c r="H11" i="9"/>
  <c r="G4" i="9"/>
  <c r="D4" i="9" s="1"/>
  <c r="H5" i="9"/>
  <c r="E5" i="9"/>
  <c r="F82" i="9"/>
  <c r="D82" i="9" s="1"/>
  <c r="D5" i="9" l="1"/>
  <c r="G48" i="20"/>
  <c r="G49" i="20" s="1"/>
  <c r="F49" i="20" s="1"/>
  <c r="F48" i="12"/>
  <c r="F57" i="12"/>
  <c r="G13" i="9" l="1"/>
  <c r="G11" i="9"/>
  <c r="D11" i="9" s="1"/>
  <c r="F31" i="9"/>
  <c r="D31" i="9" s="1"/>
  <c r="G34" i="9"/>
  <c r="G33" i="9"/>
  <c r="G32" i="9"/>
  <c r="E84" i="9"/>
  <c r="D84" i="9" s="1"/>
  <c r="F89" i="9"/>
  <c r="D89" i="9" s="1"/>
  <c r="F88" i="9"/>
  <c r="D88" i="9" s="1"/>
  <c r="P97" i="8"/>
  <c r="O97" i="8"/>
  <c r="N97" i="8"/>
  <c r="M97" i="8"/>
  <c r="L97" i="8"/>
  <c r="K97" i="8"/>
  <c r="J97" i="8"/>
  <c r="I97" i="8"/>
  <c r="H97" i="8"/>
  <c r="G97" i="8"/>
  <c r="E13" i="9" l="1"/>
  <c r="D13" i="9" s="1"/>
  <c r="E92" i="9" l="1"/>
  <c r="D92" i="9" s="1"/>
  <c r="E91" i="9"/>
  <c r="D91" i="9" s="1"/>
  <c r="E90" i="9"/>
  <c r="D90" i="9" s="1"/>
  <c r="E87" i="9"/>
  <c r="D87" i="9" s="1"/>
  <c r="E86" i="9"/>
  <c r="D86" i="9" s="1"/>
  <c r="E34" i="9"/>
  <c r="D34" i="9" s="1"/>
  <c r="E33" i="9"/>
  <c r="D33" i="9" s="1"/>
  <c r="F32" i="9"/>
  <c r="D32" i="9" s="1"/>
  <c r="E30" i="9"/>
  <c r="D30" i="9" s="1"/>
  <c r="P136" i="8" l="1"/>
  <c r="O136" i="8"/>
  <c r="N136" i="8"/>
  <c r="M136" i="8"/>
  <c r="L136" i="8"/>
  <c r="K136" i="8"/>
  <c r="J136" i="8"/>
  <c r="I136" i="8"/>
  <c r="H136" i="8"/>
  <c r="G136" i="8"/>
  <c r="P105" i="8"/>
  <c r="O105" i="8"/>
  <c r="N105" i="8"/>
  <c r="M105" i="8"/>
  <c r="L105" i="8"/>
  <c r="K105" i="8"/>
  <c r="J105" i="8"/>
  <c r="I105" i="8"/>
  <c r="H105" i="8"/>
  <c r="G105" i="8"/>
  <c r="P132" i="8"/>
  <c r="O132" i="8"/>
  <c r="N132" i="8"/>
  <c r="M132" i="8"/>
  <c r="L132" i="8"/>
  <c r="K132" i="8"/>
  <c r="J132" i="8"/>
  <c r="I132" i="8"/>
  <c r="H132" i="8"/>
  <c r="G132" i="8"/>
  <c r="P140" i="8"/>
  <c r="O140" i="8"/>
  <c r="N140" i="8"/>
  <c r="M140" i="8"/>
  <c r="L140" i="8"/>
  <c r="K140" i="8"/>
  <c r="J140" i="8"/>
  <c r="I140" i="8"/>
  <c r="H140" i="8"/>
  <c r="G140" i="8"/>
  <c r="N13" i="8"/>
  <c r="M13" i="8"/>
  <c r="L13" i="8"/>
  <c r="K13" i="8"/>
  <c r="J13" i="8"/>
  <c r="I13" i="8"/>
  <c r="H13" i="8"/>
  <c r="G13" i="8"/>
  <c r="P120" i="8"/>
  <c r="O120" i="8"/>
  <c r="N120" i="8"/>
  <c r="M120" i="8"/>
  <c r="L120" i="8"/>
  <c r="K120" i="8"/>
  <c r="J120" i="8"/>
  <c r="I120" i="8"/>
  <c r="H120" i="8"/>
  <c r="G120" i="8"/>
  <c r="P109" i="8"/>
  <c r="O109" i="8"/>
  <c r="N109" i="8"/>
  <c r="M109" i="8"/>
  <c r="L109" i="8"/>
  <c r="K109" i="8"/>
  <c r="J109" i="8"/>
  <c r="I109" i="8"/>
  <c r="H109" i="8"/>
  <c r="G109" i="8"/>
  <c r="P113" i="8"/>
  <c r="O113" i="8"/>
  <c r="N113" i="8"/>
  <c r="M113" i="8"/>
  <c r="L113" i="8"/>
  <c r="K113" i="8"/>
  <c r="J113" i="8"/>
  <c r="I113" i="8"/>
  <c r="H113" i="8"/>
  <c r="G113" i="8"/>
  <c r="M101" i="8"/>
  <c r="O101" i="8"/>
  <c r="P101" i="8"/>
  <c r="H101" i="8"/>
  <c r="G101" i="8"/>
  <c r="P81" i="8"/>
  <c r="O81" i="8"/>
  <c r="N81" i="8"/>
  <c r="M81" i="8"/>
  <c r="L81" i="8"/>
  <c r="K81" i="8"/>
  <c r="J81" i="8"/>
  <c r="I81" i="8"/>
  <c r="G81" i="8"/>
  <c r="P73" i="8"/>
  <c r="O73" i="8"/>
  <c r="N73" i="8"/>
  <c r="M73" i="8"/>
  <c r="L73" i="8"/>
  <c r="K73" i="8"/>
  <c r="J73" i="8"/>
  <c r="I73" i="8"/>
  <c r="H73" i="8"/>
  <c r="G73" i="8"/>
  <c r="P93" i="8"/>
  <c r="O93" i="8"/>
  <c r="N93" i="8"/>
  <c r="M93" i="8"/>
  <c r="L93" i="8"/>
  <c r="K93" i="8"/>
  <c r="J93" i="8"/>
  <c r="I93" i="8"/>
  <c r="H93" i="8"/>
  <c r="G93" i="8"/>
  <c r="P89" i="8"/>
  <c r="O89" i="8"/>
  <c r="N89" i="8"/>
  <c r="M89" i="8"/>
  <c r="L89" i="8"/>
  <c r="K89" i="8"/>
  <c r="J89" i="8"/>
  <c r="I89" i="8"/>
  <c r="H89" i="8"/>
  <c r="G89" i="8"/>
  <c r="P69" i="8"/>
  <c r="O69" i="8"/>
  <c r="N69" i="8"/>
  <c r="M69" i="8"/>
  <c r="L69" i="8"/>
  <c r="K69" i="8"/>
  <c r="J69" i="8"/>
  <c r="I69" i="8"/>
  <c r="H69" i="8"/>
  <c r="G69" i="8"/>
  <c r="P77" i="8"/>
  <c r="O77" i="8"/>
  <c r="N77" i="8"/>
  <c r="M77" i="8"/>
  <c r="L77" i="8"/>
  <c r="K77" i="8"/>
  <c r="J77" i="8"/>
  <c r="I77" i="8"/>
  <c r="H77" i="8"/>
  <c r="G77" i="8"/>
  <c r="P85" i="8"/>
  <c r="O85" i="8"/>
  <c r="N85" i="8"/>
  <c r="M85" i="8"/>
  <c r="L85" i="8"/>
  <c r="K85" i="8"/>
  <c r="J85" i="8"/>
  <c r="I85" i="8"/>
  <c r="H85" i="8"/>
  <c r="G85" i="8"/>
  <c r="P128" i="8"/>
  <c r="O128" i="8"/>
  <c r="N128" i="8"/>
  <c r="M128" i="8"/>
  <c r="L128" i="8"/>
  <c r="K128" i="8"/>
  <c r="J128" i="8"/>
  <c r="I128" i="8"/>
  <c r="H128" i="8"/>
  <c r="G128" i="8"/>
  <c r="J6" i="8"/>
  <c r="I6" i="8"/>
  <c r="H6" i="8"/>
  <c r="G6" i="8"/>
  <c r="P124" i="8"/>
  <c r="O124" i="8"/>
  <c r="N124" i="8"/>
  <c r="M124" i="8"/>
  <c r="L124" i="8"/>
  <c r="K124" i="8"/>
  <c r="J124" i="8"/>
  <c r="I124" i="8"/>
  <c r="H124" i="8"/>
  <c r="G124" i="8"/>
  <c r="G65" i="8"/>
  <c r="H65" i="8"/>
  <c r="I65" i="8"/>
  <c r="J65" i="8"/>
  <c r="K65" i="8"/>
  <c r="L65" i="8"/>
  <c r="M65" i="8"/>
  <c r="N65" i="8"/>
  <c r="O65" i="8"/>
  <c r="P65" i="8"/>
  <c r="P61" i="8"/>
  <c r="O61" i="8"/>
  <c r="N61" i="8"/>
  <c r="M61" i="8"/>
  <c r="L61" i="8"/>
  <c r="K61" i="8"/>
  <c r="J61" i="8"/>
  <c r="I61" i="8"/>
  <c r="H61" i="8"/>
  <c r="G61" i="8"/>
  <c r="P57" i="8"/>
  <c r="O57" i="8"/>
  <c r="N57" i="8"/>
  <c r="M57" i="8"/>
  <c r="L57" i="8"/>
  <c r="K57" i="8"/>
  <c r="J57" i="8"/>
  <c r="I57" i="8"/>
  <c r="H57" i="8"/>
  <c r="G57" i="8"/>
  <c r="G49" i="8"/>
  <c r="G21" i="8"/>
  <c r="H21" i="8"/>
  <c r="N53" i="8"/>
  <c r="M53" i="8"/>
  <c r="L53" i="8"/>
  <c r="K53" i="8"/>
  <c r="J53" i="8"/>
  <c r="I53" i="8"/>
  <c r="H53" i="8"/>
  <c r="G53" i="8"/>
  <c r="N49" i="8"/>
  <c r="M49" i="8"/>
  <c r="L49" i="8"/>
  <c r="K49" i="8"/>
  <c r="J49" i="8"/>
  <c r="I49" i="8"/>
  <c r="H49" i="8"/>
  <c r="N21" i="8"/>
  <c r="M21" i="8"/>
  <c r="L21" i="8"/>
  <c r="K21" i="8"/>
  <c r="J21" i="8"/>
  <c r="I21" i="8"/>
  <c r="N17" i="8"/>
  <c r="M17" i="8"/>
  <c r="L17" i="8"/>
  <c r="K17" i="8"/>
  <c r="J17" i="8"/>
  <c r="I17" i="8"/>
  <c r="H17" i="8"/>
  <c r="G17" i="8"/>
  <c r="P31" i="8"/>
  <c r="O31" i="8"/>
  <c r="G31" i="8"/>
  <c r="P38" i="8"/>
  <c r="O38" i="8"/>
  <c r="N38" i="8"/>
  <c r="M38" i="8"/>
  <c r="L38" i="8"/>
  <c r="K38" i="8"/>
  <c r="J38" i="8"/>
  <c r="I38" i="8"/>
  <c r="H38" i="8"/>
  <c r="G38" i="8"/>
  <c r="P27" i="8"/>
  <c r="O27" i="8"/>
  <c r="N27" i="8"/>
  <c r="M27" i="8"/>
  <c r="L27" i="8"/>
  <c r="K27" i="8"/>
  <c r="J27" i="8"/>
  <c r="I27" i="8"/>
  <c r="H27" i="8"/>
  <c r="G27" i="8"/>
  <c r="J101" i="8" l="1"/>
  <c r="I101" i="8"/>
  <c r="K101" i="8" l="1"/>
  <c r="L101" i="8" l="1"/>
  <c r="N101" i="8" l="1"/>
</calcChain>
</file>

<file path=xl/sharedStrings.xml><?xml version="1.0" encoding="utf-8"?>
<sst xmlns="http://schemas.openxmlformats.org/spreadsheetml/2006/main" count="1851" uniqueCount="182">
  <si>
    <t>Navn</t>
  </si>
  <si>
    <t>Amelie Thordal</t>
  </si>
  <si>
    <t>Anders Aaskov-Hansen</t>
  </si>
  <si>
    <t>Anders Christensen</t>
  </si>
  <si>
    <t>Babette Thordal</t>
  </si>
  <si>
    <t>Bastian Peitersen</t>
  </si>
  <si>
    <t>Clara Nielsen</t>
  </si>
  <si>
    <t>Heidi Thranum</t>
  </si>
  <si>
    <t>Jan Valentin Ohlsen</t>
  </si>
  <si>
    <t>Lasse Knygberg</t>
  </si>
  <si>
    <t>Mads Kaae Jørgensen</t>
  </si>
  <si>
    <t>Simon Larsen</t>
  </si>
  <si>
    <t>Thorstein Østergaard</t>
  </si>
  <si>
    <t>Placering</t>
  </si>
  <si>
    <t>Tid</t>
  </si>
  <si>
    <t>Point</t>
  </si>
  <si>
    <t>Svøm</t>
  </si>
  <si>
    <t>Løb</t>
  </si>
  <si>
    <t>Total</t>
  </si>
  <si>
    <t>Mads Larsen</t>
  </si>
  <si>
    <t>Mads Stokkendal</t>
  </si>
  <si>
    <t>Mikkel Van Binsbergen-Galán</t>
  </si>
  <si>
    <t>Valentin Thordal</t>
  </si>
  <si>
    <t>Henrik Voss</t>
  </si>
  <si>
    <t>Kenneth Steenfeldt</t>
  </si>
  <si>
    <t>Simon Jørn Hansen</t>
  </si>
  <si>
    <t>Aksel Bang</t>
  </si>
  <si>
    <t>Aksel Lai Thomasbjerg</t>
  </si>
  <si>
    <t>Total tid</t>
  </si>
  <si>
    <t>100m</t>
  </si>
  <si>
    <t>200m</t>
  </si>
  <si>
    <t>300m</t>
  </si>
  <si>
    <t>400m</t>
  </si>
  <si>
    <t>500m</t>
  </si>
  <si>
    <t>600m</t>
  </si>
  <si>
    <t>700m</t>
  </si>
  <si>
    <t>800m</t>
  </si>
  <si>
    <t>900m</t>
  </si>
  <si>
    <t>1000m</t>
  </si>
  <si>
    <t>Kategori</t>
  </si>
  <si>
    <t>Placering kategori</t>
  </si>
  <si>
    <t>Caroline</t>
  </si>
  <si>
    <t>-</t>
  </si>
  <si>
    <t>Christian Bagge</t>
  </si>
  <si>
    <t>Mikkel Husbond</t>
  </si>
  <si>
    <t>U15</t>
  </si>
  <si>
    <t>O15</t>
  </si>
  <si>
    <t>Charlotte Batsberg</t>
  </si>
  <si>
    <t>Iben Thomsen</t>
  </si>
  <si>
    <t>Kvinder Master</t>
  </si>
  <si>
    <t>Kvinder Senior</t>
  </si>
  <si>
    <t xml:space="preserve"> 27.22</t>
  </si>
  <si>
    <t>Herrer Senior</t>
  </si>
  <si>
    <t>Poul Lund</t>
  </si>
  <si>
    <t>Herrer Master</t>
  </si>
  <si>
    <t>Aksel Nielsen</t>
  </si>
  <si>
    <t>Anders Rønne</t>
  </si>
  <si>
    <t>Allan Rasmussen</t>
  </si>
  <si>
    <t>UNGDOM U15</t>
  </si>
  <si>
    <t>HERRER MASTER</t>
  </si>
  <si>
    <t>HERRER SENIOR</t>
  </si>
  <si>
    <t>KVINDER MASTER</t>
  </si>
  <si>
    <t>KVINDER SENIOR</t>
  </si>
  <si>
    <t>UNGDOM O15</t>
  </si>
  <si>
    <t xml:space="preserve"> 2.43</t>
  </si>
  <si>
    <t xml:space="preserve"> 5.23</t>
  </si>
  <si>
    <t xml:space="preserve"> 8.05</t>
  </si>
  <si>
    <t xml:space="preserve"> 10.50</t>
  </si>
  <si>
    <t xml:space="preserve"> 13.35</t>
  </si>
  <si>
    <t xml:space="preserve"> 16.20</t>
  </si>
  <si>
    <t xml:space="preserve"> 19.02</t>
  </si>
  <si>
    <t xml:space="preserve"> 21.49</t>
  </si>
  <si>
    <t xml:space="preserve"> 24.35</t>
  </si>
  <si>
    <t xml:space="preserve"> 2.41</t>
  </si>
  <si>
    <t xml:space="preserve"> 2.42</t>
  </si>
  <si>
    <t xml:space="preserve"> 2.45</t>
  </si>
  <si>
    <t xml:space="preserve"> 2.47</t>
  </si>
  <si>
    <t xml:space="preserve"> 2.46</t>
  </si>
  <si>
    <t>Point overall</t>
  </si>
  <si>
    <t>Point klasse</t>
  </si>
  <si>
    <t>Klasse</t>
  </si>
  <si>
    <t>Senior</t>
  </si>
  <si>
    <t>Master</t>
  </si>
  <si>
    <t>HERRER</t>
  </si>
  <si>
    <t>KVINDER</t>
  </si>
  <si>
    <t>KVINDER OVERALL</t>
  </si>
  <si>
    <t>HERRER OVERALL</t>
  </si>
  <si>
    <t>Cykling enkeltstart</t>
  </si>
  <si>
    <t>Bonus</t>
  </si>
  <si>
    <t>Hold-event</t>
  </si>
  <si>
    <t>Frederik Johansen</t>
  </si>
  <si>
    <t>Andreas Christiansen</t>
  </si>
  <si>
    <t>Andreas Christiansen (3000m)</t>
  </si>
  <si>
    <t>Frederik Johansen (5000m)</t>
  </si>
  <si>
    <t>Valentin Thordal (5000m)</t>
  </si>
  <si>
    <t>Maria Buchvoll</t>
  </si>
  <si>
    <t>Laila Andersen</t>
  </si>
  <si>
    <t xml:space="preserve"> 24.13</t>
  </si>
  <si>
    <t xml:space="preserve"> 24.33</t>
  </si>
  <si>
    <t>Anette Bach</t>
  </si>
  <si>
    <t>Søren Hyldal Sørensen</t>
  </si>
  <si>
    <t>Kristian Trier Nipper</t>
  </si>
  <si>
    <t>Jonas Kappelskov Bach</t>
  </si>
  <si>
    <t>Andreas Kruse Runge</t>
  </si>
  <si>
    <t>Lasse Munck Rasmussen</t>
  </si>
  <si>
    <t>Lars Johansen</t>
  </si>
  <si>
    <t>Jonas Hegner Rasmussen</t>
  </si>
  <si>
    <t>Emil Jensen</t>
  </si>
  <si>
    <t>Daniel Søndergaard Christensen</t>
  </si>
  <si>
    <t>Henrik Holst Petersen</t>
  </si>
  <si>
    <t>Keld Hejlskov</t>
  </si>
  <si>
    <t>Hans Nørgaard Harbo</t>
  </si>
  <si>
    <t>Thomas Espensen</t>
  </si>
  <si>
    <t>Mads Søgaard</t>
  </si>
  <si>
    <t>Mariagerfjord Triathlon</t>
  </si>
  <si>
    <t>T1</t>
  </si>
  <si>
    <t>Cykel</t>
  </si>
  <si>
    <t>T2</t>
  </si>
  <si>
    <t>Nanna Kragh</t>
  </si>
  <si>
    <t>Søren Selvejer</t>
  </si>
  <si>
    <t>Simon Lund Larsen</t>
  </si>
  <si>
    <t>Jan Valentin</t>
  </si>
  <si>
    <t>Søren Selvejer Sørensen</t>
  </si>
  <si>
    <t>Annette Nørregaard</t>
  </si>
  <si>
    <t>Benjamin Mark Andersen</t>
  </si>
  <si>
    <t>DNF</t>
  </si>
  <si>
    <t>1. lap</t>
  </si>
  <si>
    <t>2. lap</t>
  </si>
  <si>
    <t>3. lap</t>
  </si>
  <si>
    <t>4. lap</t>
  </si>
  <si>
    <t>Søren Hyldal</t>
  </si>
  <si>
    <t>Cykel +(T1 + T2)</t>
  </si>
  <si>
    <t>TIME TRIAL</t>
  </si>
  <si>
    <t>EQUALIZER</t>
  </si>
  <si>
    <t>Løb +(T1)</t>
  </si>
  <si>
    <t>Cykel +(T2 + T3)</t>
  </si>
  <si>
    <t>Svøm +(T4)</t>
  </si>
  <si>
    <t>Kristian Trier</t>
  </si>
  <si>
    <t>Carsten Aarup</t>
  </si>
  <si>
    <t>Amelia Thordal</t>
  </si>
  <si>
    <t>Super League Triathlon</t>
  </si>
  <si>
    <t>Maja Bruun</t>
  </si>
  <si>
    <t>NAVN</t>
  </si>
  <si>
    <t>SEEDNING</t>
  </si>
  <si>
    <t>Hold 1</t>
  </si>
  <si>
    <t>Hold 2</t>
  </si>
  <si>
    <t>Hold 3</t>
  </si>
  <si>
    <t>Hold 4</t>
  </si>
  <si>
    <t>Cykel + (T1)</t>
  </si>
  <si>
    <t>Løb + (T2)</t>
  </si>
  <si>
    <t>INDIVIDUEL DEL</t>
  </si>
  <si>
    <t>Start</t>
  </si>
  <si>
    <t>Slut</t>
  </si>
  <si>
    <t>Svøm (1)</t>
  </si>
  <si>
    <t>Svøm (2)</t>
  </si>
  <si>
    <t>Svøm (3)</t>
  </si>
  <si>
    <t>LØB (1)</t>
  </si>
  <si>
    <t>LØB (2)</t>
  </si>
  <si>
    <t>LØB (3)</t>
  </si>
  <si>
    <t>LØB (4)</t>
  </si>
  <si>
    <t>LØB (5)</t>
  </si>
  <si>
    <t>Individuel tid</t>
  </si>
  <si>
    <t>HOLD</t>
  </si>
  <si>
    <t>Løb (1)</t>
  </si>
  <si>
    <t>Løb (2)</t>
  </si>
  <si>
    <t>Løb (3)</t>
  </si>
  <si>
    <t>Løb (4)</t>
  </si>
  <si>
    <t>Løb (5)</t>
  </si>
  <si>
    <t>Sluttid</t>
  </si>
  <si>
    <t>Hold aktiv tid</t>
  </si>
  <si>
    <t>Hold vente tid</t>
  </si>
  <si>
    <t>CYKEL 8 KM</t>
  </si>
  <si>
    <t>CYKEL 19 KM</t>
  </si>
  <si>
    <t>CYKEL 13 KM</t>
  </si>
  <si>
    <t>TID</t>
  </si>
  <si>
    <t>RANK</t>
  </si>
  <si>
    <t>INDIVIDUEL TID</t>
  </si>
  <si>
    <t>Svøm m. skift</t>
  </si>
  <si>
    <t>Total tid igang</t>
  </si>
  <si>
    <t>Cykel 8 km</t>
  </si>
  <si>
    <t>Cykel 13 km</t>
  </si>
  <si>
    <t>Cykel 19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</si>
</sst>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[$-F400]h:mm:ss\ AM/PM"/>
    <numFmt numFmtId="167" formatCode="hh:mm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5" fontId="2" fillId="0" borderId="0" applyFont="0" applyFill="0" applyBorder="0" applyAlignment="0" applyProtection="0"/>
  </cellStyleXfs>
  <cellXfs count="309">
    <xf numFmtId="0" fontId="0" fillId="0" borderId="0" xfId="0"/>
    <xf numFmtId="166" fontId="0" fillId="0" borderId="0" xfId="0" applyNumberFormat="1"/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20" fontId="0" fillId="33" borderId="13" xfId="0" applyNumberFormat="1" applyFill="1" applyBorder="1"/>
    <xf numFmtId="20" fontId="0" fillId="33" borderId="14" xfId="0" applyNumberFormat="1" applyFill="1" applyBorder="1"/>
    <xf numFmtId="20" fontId="0" fillId="33" borderId="15" xfId="0" applyNumberFormat="1" applyFill="1" applyBorder="1"/>
    <xf numFmtId="20" fontId="0" fillId="33" borderId="16" xfId="0" applyNumberFormat="1" applyFill="1" applyBorder="1"/>
    <xf numFmtId="20" fontId="0" fillId="33" borderId="17" xfId="0" applyNumberFormat="1" applyFill="1" applyBorder="1"/>
    <xf numFmtId="20" fontId="0" fillId="33" borderId="18" xfId="0" applyNumberFormat="1" applyFill="1" applyBorder="1"/>
    <xf numFmtId="20" fontId="0" fillId="0" borderId="0" xfId="0" applyNumberFormat="1"/>
    <xf numFmtId="165" fontId="0" fillId="33" borderId="13" xfId="42" applyFont="1" applyFill="1" applyBorder="1" applyAlignment="1">
      <alignment horizontal="right"/>
    </xf>
    <xf numFmtId="165" fontId="0" fillId="33" borderId="14" xfId="42" applyFont="1" applyFill="1" applyBorder="1" applyAlignment="1">
      <alignment horizontal="right"/>
    </xf>
    <xf numFmtId="165" fontId="0" fillId="33" borderId="15" xfId="42" applyFont="1" applyFill="1" applyBorder="1" applyAlignment="1">
      <alignment horizontal="right"/>
    </xf>
    <xf numFmtId="165" fontId="0" fillId="33" borderId="16" xfId="42" applyFont="1" applyFill="1" applyBorder="1" applyAlignment="1">
      <alignment horizontal="right"/>
    </xf>
    <xf numFmtId="165" fontId="0" fillId="33" borderId="17" xfId="42" applyFont="1" applyFill="1" applyBorder="1" applyAlignment="1">
      <alignment horizontal="right"/>
    </xf>
    <xf numFmtId="165" fontId="0" fillId="33" borderId="18" xfId="42" applyFont="1" applyFill="1" applyBorder="1" applyAlignment="1">
      <alignment horizontal="right"/>
    </xf>
    <xf numFmtId="0" fontId="20" fillId="0" borderId="0" xfId="0" applyFont="1" applyBorder="1" applyAlignment="1"/>
    <xf numFmtId="0" fontId="19" fillId="0" borderId="0" xfId="0" applyFont="1" applyBorder="1" applyAlignment="1">
      <alignment vertical="center"/>
    </xf>
    <xf numFmtId="0" fontId="0" fillId="33" borderId="10" xfId="0" applyFill="1" applyBorder="1"/>
    <xf numFmtId="0" fontId="0" fillId="33" borderId="11" xfId="0" applyFill="1" applyBorder="1"/>
    <xf numFmtId="166" fontId="0" fillId="33" borderId="11" xfId="0" applyNumberFormat="1" applyFill="1" applyBorder="1"/>
    <xf numFmtId="0" fontId="0" fillId="33" borderId="12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3" borderId="26" xfId="0" applyFill="1" applyBorder="1"/>
    <xf numFmtId="0" fontId="0" fillId="33" borderId="13" xfId="0" applyFill="1" applyBorder="1"/>
    <xf numFmtId="0" fontId="0" fillId="33" borderId="14" xfId="0" applyFill="1" applyBorder="1"/>
    <xf numFmtId="166" fontId="0" fillId="33" borderId="28" xfId="0" applyNumberFormat="1" applyFill="1" applyBorder="1"/>
    <xf numFmtId="0" fontId="0" fillId="33" borderId="18" xfId="42" applyNumberFormat="1" applyFont="1" applyFill="1" applyBorder="1" applyAlignment="1">
      <alignment horizontal="right"/>
    </xf>
    <xf numFmtId="0" fontId="0" fillId="33" borderId="25" xfId="0" applyFill="1" applyBorder="1"/>
    <xf numFmtId="164" fontId="0" fillId="33" borderId="17" xfId="0" applyNumberFormat="1" applyFill="1" applyBorder="1"/>
    <xf numFmtId="164" fontId="0" fillId="33" borderId="18" xfId="0" applyNumberFormat="1" applyFill="1" applyBorder="1"/>
    <xf numFmtId="164" fontId="0" fillId="33" borderId="14" xfId="0" applyNumberFormat="1" applyFill="1" applyBorder="1"/>
    <xf numFmtId="164" fontId="0" fillId="33" borderId="15" xfId="0" applyNumberFormat="1" applyFill="1" applyBorder="1"/>
    <xf numFmtId="0" fontId="0" fillId="33" borderId="15" xfId="42" applyNumberFormat="1" applyFont="1" applyFill="1" applyBorder="1" applyAlignment="1">
      <alignment horizontal="right"/>
    </xf>
    <xf numFmtId="0" fontId="0" fillId="33" borderId="21" xfId="0" applyFill="1" applyBorder="1"/>
    <xf numFmtId="0" fontId="0" fillId="33" borderId="19" xfId="0" applyFill="1" applyBorder="1"/>
    <xf numFmtId="0" fontId="0" fillId="33" borderId="29" xfId="0" applyFill="1" applyBorder="1"/>
    <xf numFmtId="20" fontId="0" fillId="33" borderId="22" xfId="0" applyNumberFormat="1" applyFill="1" applyBorder="1"/>
    <xf numFmtId="0" fontId="0" fillId="33" borderId="21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3" xfId="0" applyNumberFormat="1" applyFill="1" applyBorder="1"/>
    <xf numFmtId="21" fontId="0" fillId="33" borderId="14" xfId="0" applyNumberFormat="1" applyFill="1" applyBorder="1"/>
    <xf numFmtId="21" fontId="0" fillId="33" borderId="15" xfId="0" applyNumberFormat="1" applyFill="1" applyBorder="1"/>
    <xf numFmtId="21" fontId="0" fillId="33" borderId="16" xfId="0" applyNumberFormat="1" applyFill="1" applyBorder="1"/>
    <xf numFmtId="21" fontId="0" fillId="33" borderId="17" xfId="0" applyNumberFormat="1" applyFill="1" applyBorder="1"/>
    <xf numFmtId="21" fontId="0" fillId="33" borderId="18" xfId="0" applyNumberFormat="1" applyFill="1" applyBorder="1"/>
    <xf numFmtId="0" fontId="0" fillId="33" borderId="28" xfId="0" applyFill="1" applyBorder="1" applyAlignment="1">
      <alignment horizont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/>
    </xf>
    <xf numFmtId="21" fontId="0" fillId="33" borderId="31" xfId="0" applyNumberFormat="1" applyFill="1" applyBorder="1"/>
    <xf numFmtId="0" fontId="0" fillId="33" borderId="14" xfId="0" applyFill="1" applyBorder="1" applyAlignment="1">
      <alignment horizontal="center" vertical="center" wrapText="1"/>
    </xf>
    <xf numFmtId="21" fontId="0" fillId="33" borderId="25" xfId="0" applyNumberFormat="1" applyFill="1" applyBorder="1"/>
    <xf numFmtId="21" fontId="0" fillId="33" borderId="26" xfId="0" applyNumberFormat="1" applyFill="1" applyBorder="1"/>
    <xf numFmtId="0" fontId="19" fillId="0" borderId="0" xfId="0" applyFont="1" applyFill="1" applyBorder="1" applyAlignment="1">
      <alignment vertical="center"/>
    </xf>
    <xf numFmtId="21" fontId="0" fillId="33" borderId="22" xfId="0" applyNumberFormat="1" applyFill="1" applyBorder="1"/>
    <xf numFmtId="21" fontId="0" fillId="33" borderId="21" xfId="0" applyNumberFormat="1" applyFill="1" applyBorder="1"/>
    <xf numFmtId="21" fontId="0" fillId="33" borderId="19" xfId="0" applyNumberFormat="1" applyFill="1" applyBorder="1"/>
    <xf numFmtId="164" fontId="0" fillId="33" borderId="19" xfId="0" applyNumberFormat="1" applyFill="1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21" fontId="0" fillId="33" borderId="18" xfId="0" applyNumberFormat="1" applyFill="1" applyBorder="1" applyAlignment="1">
      <alignment horizontal="right"/>
    </xf>
    <xf numFmtId="0" fontId="0" fillId="0" borderId="0" xfId="0" applyBorder="1"/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/>
    <xf numFmtId="0" fontId="19" fillId="0" borderId="0" xfId="0" applyFont="1" applyAlignment="1">
      <alignment vertical="center"/>
    </xf>
    <xf numFmtId="21" fontId="0" fillId="33" borderId="14" xfId="0" applyNumberFormat="1" applyFill="1" applyBorder="1" applyAlignment="1">
      <alignment horizontal="center"/>
    </xf>
    <xf numFmtId="21" fontId="0" fillId="33" borderId="17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21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21" fontId="0" fillId="33" borderId="18" xfId="0" applyNumberFormat="1" applyFill="1" applyBorder="1" applyAlignment="1">
      <alignment horizontal="center"/>
    </xf>
    <xf numFmtId="21" fontId="0" fillId="33" borderId="25" xfId="0" applyNumberFormat="1" applyFill="1" applyBorder="1" applyAlignment="1">
      <alignment horizontal="center"/>
    </xf>
    <xf numFmtId="21" fontId="0" fillId="33" borderId="26" xfId="0" applyNumberFormat="1" applyFill="1" applyBorder="1" applyAlignment="1">
      <alignment horizontal="center"/>
    </xf>
    <xf numFmtId="21" fontId="0" fillId="33" borderId="13" xfId="0" applyNumberFormat="1" applyFill="1" applyBorder="1" applyAlignment="1">
      <alignment horizontal="center"/>
    </xf>
    <xf numFmtId="21" fontId="0" fillId="33" borderId="16" xfId="0" applyNumberFormat="1" applyFill="1" applyBorder="1" applyAlignment="1">
      <alignment horizontal="center"/>
    </xf>
    <xf numFmtId="21" fontId="0" fillId="33" borderId="36" xfId="0" applyNumberFormat="1" applyFill="1" applyBorder="1" applyAlignment="1">
      <alignment horizontal="center"/>
    </xf>
    <xf numFmtId="21" fontId="0" fillId="33" borderId="37" xfId="0" applyNumberFormat="1" applyFill="1" applyBorder="1" applyAlignment="1">
      <alignment horizontal="center"/>
    </xf>
    <xf numFmtId="21" fontId="0" fillId="33" borderId="38" xfId="0" applyNumberFormat="1" applyFill="1" applyBorder="1" applyAlignment="1">
      <alignment horizontal="center"/>
    </xf>
    <xf numFmtId="21" fontId="0" fillId="33" borderId="34" xfId="0" applyNumberFormat="1" applyFill="1" applyBorder="1" applyAlignment="1">
      <alignment horizontal="center"/>
    </xf>
    <xf numFmtId="164" fontId="0" fillId="33" borderId="22" xfId="0" applyNumberFormat="1" applyFill="1" applyBorder="1"/>
    <xf numFmtId="0" fontId="19" fillId="0" borderId="0" xfId="0" applyFont="1" applyAlignment="1">
      <alignment horizontal="left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37" borderId="0" xfId="0" applyFont="1" applyFill="1"/>
    <xf numFmtId="0" fontId="0" fillId="34" borderId="14" xfId="0" applyFill="1" applyBorder="1"/>
    <xf numFmtId="0" fontId="0" fillId="35" borderId="14" xfId="0" applyFill="1" applyBorder="1"/>
    <xf numFmtId="0" fontId="0" fillId="36" borderId="14" xfId="0" applyFill="1" applyBorder="1"/>
    <xf numFmtId="0" fontId="0" fillId="34" borderId="25" xfId="0" applyFill="1" applyBorder="1"/>
    <xf numFmtId="0" fontId="0" fillId="35" borderId="25" xfId="0" applyFill="1" applyBorder="1"/>
    <xf numFmtId="0" fontId="0" fillId="36" borderId="25" xfId="0" applyFill="1" applyBorder="1"/>
    <xf numFmtId="0" fontId="0" fillId="33" borderId="21" xfId="0" applyFill="1" applyBorder="1" applyAlignment="1">
      <alignment horizontal="center" vertical="center" wrapText="1"/>
    </xf>
    <xf numFmtId="21" fontId="0" fillId="38" borderId="22" xfId="0" applyNumberFormat="1" applyFill="1" applyBorder="1"/>
    <xf numFmtId="21" fontId="0" fillId="38" borderId="21" xfId="0" applyNumberFormat="1" applyFill="1" applyBorder="1" applyAlignment="1">
      <alignment horizontal="center"/>
    </xf>
    <xf numFmtId="21" fontId="0" fillId="38" borderId="40" xfId="0" applyNumberFormat="1" applyFill="1" applyBorder="1" applyAlignment="1">
      <alignment horizontal="center"/>
    </xf>
    <xf numFmtId="21" fontId="0" fillId="39" borderId="22" xfId="0" applyNumberFormat="1" applyFill="1" applyBorder="1"/>
    <xf numFmtId="21" fontId="0" fillId="39" borderId="21" xfId="0" applyNumberFormat="1" applyFill="1" applyBorder="1" applyAlignment="1">
      <alignment horizontal="center"/>
    </xf>
    <xf numFmtId="21" fontId="0" fillId="39" borderId="40" xfId="0" applyNumberFormat="1" applyFill="1" applyBorder="1" applyAlignment="1">
      <alignment horizontal="center"/>
    </xf>
    <xf numFmtId="21" fontId="0" fillId="39" borderId="47" xfId="0" applyNumberFormat="1" applyFill="1" applyBorder="1" applyAlignment="1">
      <alignment horizontal="center"/>
    </xf>
    <xf numFmtId="21" fontId="0" fillId="38" borderId="47" xfId="0" applyNumberFormat="1" applyFill="1" applyBorder="1" applyAlignment="1">
      <alignment horizontal="center"/>
    </xf>
    <xf numFmtId="21" fontId="0" fillId="38" borderId="16" xfId="0" applyNumberFormat="1" applyFill="1" applyBorder="1" applyAlignment="1">
      <alignment horizontal="center"/>
    </xf>
    <xf numFmtId="21" fontId="0" fillId="38" borderId="31" xfId="0" applyNumberFormat="1" applyFill="1" applyBorder="1" applyAlignment="1">
      <alignment horizontal="center"/>
    </xf>
    <xf numFmtId="21" fontId="0" fillId="38" borderId="34" xfId="0" applyNumberFormat="1" applyFill="1" applyBorder="1" applyAlignment="1">
      <alignment horizontal="center"/>
    </xf>
    <xf numFmtId="21" fontId="0" fillId="38" borderId="18" xfId="0" applyNumberFormat="1" applyFill="1" applyBorder="1"/>
    <xf numFmtId="0" fontId="0" fillId="0" borderId="0" xfId="0" applyFill="1"/>
    <xf numFmtId="0" fontId="19" fillId="0" borderId="0" xfId="0" applyFont="1" applyFill="1" applyAlignment="1">
      <alignment vertical="center"/>
    </xf>
    <xf numFmtId="0" fontId="0" fillId="39" borderId="49" xfId="0" applyFill="1" applyBorder="1" applyAlignment="1">
      <alignment horizontal="left" vertical="center" wrapText="1"/>
    </xf>
    <xf numFmtId="0" fontId="0" fillId="38" borderId="49" xfId="0" applyFill="1" applyBorder="1" applyAlignment="1">
      <alignment horizontal="left" vertical="center" wrapText="1"/>
    </xf>
    <xf numFmtId="0" fontId="0" fillId="38" borderId="50" xfId="0" applyFill="1" applyBorder="1" applyAlignment="1">
      <alignment horizontal="left" vertical="center" wrapText="1"/>
    </xf>
    <xf numFmtId="21" fontId="0" fillId="39" borderId="53" xfId="0" applyNumberFormat="1" applyFill="1" applyBorder="1"/>
    <xf numFmtId="21" fontId="0" fillId="38" borderId="53" xfId="0" applyNumberFormat="1" applyFill="1" applyBorder="1"/>
    <xf numFmtId="21" fontId="0" fillId="38" borderId="54" xfId="0" applyNumberFormat="1" applyFill="1" applyBorder="1"/>
    <xf numFmtId="0" fontId="0" fillId="39" borderId="5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9" borderId="45" xfId="0" applyFill="1" applyBorder="1" applyAlignment="1">
      <alignment horizontal="left" vertical="center" wrapText="1"/>
    </xf>
    <xf numFmtId="0" fontId="0" fillId="38" borderId="45" xfId="0" applyFill="1" applyBorder="1" applyAlignment="1">
      <alignment horizontal="left" vertical="center" wrapText="1"/>
    </xf>
    <xf numFmtId="0" fontId="0" fillId="0" borderId="14" xfId="0" applyBorder="1"/>
    <xf numFmtId="0" fontId="0" fillId="0" borderId="14" xfId="0" applyFill="1" applyBorder="1"/>
    <xf numFmtId="0" fontId="0" fillId="0" borderId="13" xfId="0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44" borderId="13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44" borderId="25" xfId="0" applyFill="1" applyBorder="1" applyAlignment="1">
      <alignment horizontal="center"/>
    </xf>
    <xf numFmtId="0" fontId="0" fillId="44" borderId="26" xfId="0" applyFill="1" applyBorder="1" applyAlignment="1">
      <alignment horizontal="center"/>
    </xf>
    <xf numFmtId="0" fontId="0" fillId="0" borderId="24" xfId="0" applyBorder="1"/>
    <xf numFmtId="0" fontId="17" fillId="37" borderId="43" xfId="0" applyFont="1" applyFill="1" applyBorder="1" applyAlignment="1">
      <alignment horizontal="center"/>
    </xf>
    <xf numFmtId="0" fontId="17" fillId="37" borderId="62" xfId="0" applyFont="1" applyFill="1" applyBorder="1" applyAlignment="1">
      <alignment horizontal="center"/>
    </xf>
    <xf numFmtId="0" fontId="17" fillId="37" borderId="44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0" xfId="0" applyBorder="1"/>
    <xf numFmtId="0" fontId="0" fillId="0" borderId="55" xfId="0" applyFill="1" applyBorder="1"/>
    <xf numFmtId="0" fontId="0" fillId="0" borderId="6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21" fontId="0" fillId="45" borderId="16" xfId="0" applyNumberFormat="1" applyFont="1" applyFill="1" applyBorder="1" applyAlignment="1">
      <alignment horizontal="center"/>
    </xf>
    <xf numFmtId="21" fontId="0" fillId="45" borderId="31" xfId="0" applyNumberFormat="1" applyFont="1" applyFill="1" applyBorder="1" applyAlignment="1">
      <alignment horizontal="center"/>
    </xf>
    <xf numFmtId="21" fontId="0" fillId="45" borderId="34" xfId="0" applyNumberFormat="1" applyFont="1" applyFill="1" applyBorder="1" applyAlignment="1">
      <alignment horizontal="center"/>
    </xf>
    <xf numFmtId="21" fontId="0" fillId="45" borderId="21" xfId="0" applyNumberFormat="1" applyFont="1" applyFill="1" applyBorder="1" applyAlignment="1">
      <alignment horizontal="center"/>
    </xf>
    <xf numFmtId="21" fontId="0" fillId="45" borderId="40" xfId="0" applyNumberFormat="1" applyFont="1" applyFill="1" applyBorder="1" applyAlignment="1">
      <alignment horizontal="center"/>
    </xf>
    <xf numFmtId="21" fontId="0" fillId="45" borderId="47" xfId="0" applyNumberFormat="1" applyFont="1" applyFill="1" applyBorder="1" applyAlignment="1">
      <alignment horizontal="center"/>
    </xf>
    <xf numFmtId="21" fontId="0" fillId="43" borderId="21" xfId="0" applyNumberFormat="1" applyFill="1" applyBorder="1" applyAlignment="1">
      <alignment horizontal="center"/>
    </xf>
    <xf numFmtId="21" fontId="0" fillId="43" borderId="40" xfId="0" applyNumberFormat="1" applyFill="1" applyBorder="1" applyAlignment="1">
      <alignment horizontal="center"/>
    </xf>
    <xf numFmtId="21" fontId="0" fillId="43" borderId="47" xfId="0" applyNumberFormat="1" applyFill="1" applyBorder="1" applyAlignment="1">
      <alignment horizontal="center"/>
    </xf>
    <xf numFmtId="0" fontId="17" fillId="44" borderId="10" xfId="0" applyFont="1" applyFill="1" applyBorder="1"/>
    <xf numFmtId="21" fontId="0" fillId="44" borderId="12" xfId="0" applyNumberFormat="1" applyFont="1" applyFill="1" applyBorder="1"/>
    <xf numFmtId="0" fontId="0" fillId="44" borderId="13" xfId="0" applyFill="1" applyBorder="1"/>
    <xf numFmtId="21" fontId="0" fillId="44" borderId="15" xfId="0" applyNumberFormat="1" applyFill="1" applyBorder="1"/>
    <xf numFmtId="0" fontId="0" fillId="44" borderId="16" xfId="0" applyFill="1" applyBorder="1"/>
    <xf numFmtId="21" fontId="0" fillId="44" borderId="18" xfId="0" applyNumberFormat="1" applyFill="1" applyBorder="1"/>
    <xf numFmtId="21" fontId="0" fillId="39" borderId="51" xfId="0" applyNumberFormat="1" applyFill="1" applyBorder="1"/>
    <xf numFmtId="21" fontId="0" fillId="39" borderId="44" xfId="0" applyNumberFormat="1" applyFill="1" applyBorder="1"/>
    <xf numFmtId="21" fontId="0" fillId="39" borderId="54" xfId="0" applyNumberFormat="1" applyFill="1" applyBorder="1"/>
    <xf numFmtId="21" fontId="0" fillId="39" borderId="18" xfId="0" applyNumberFormat="1" applyFill="1" applyBorder="1"/>
    <xf numFmtId="21" fontId="0" fillId="38" borderId="51" xfId="0" applyNumberFormat="1" applyFill="1" applyBorder="1"/>
    <xf numFmtId="21" fontId="0" fillId="38" borderId="44" xfId="0" applyNumberFormat="1" applyFill="1" applyBorder="1"/>
    <xf numFmtId="21" fontId="0" fillId="38" borderId="58" xfId="0" applyNumberFormat="1" applyFill="1" applyBorder="1"/>
    <xf numFmtId="21" fontId="0" fillId="38" borderId="12" xfId="0" applyNumberFormat="1" applyFill="1" applyBorder="1"/>
    <xf numFmtId="0" fontId="0" fillId="0" borderId="25" xfId="0" applyBorder="1"/>
    <xf numFmtId="0" fontId="0" fillId="0" borderId="32" xfId="0" applyBorder="1"/>
    <xf numFmtId="0" fontId="0" fillId="0" borderId="26" xfId="0" applyBorder="1"/>
    <xf numFmtId="0" fontId="17" fillId="37" borderId="65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0" borderId="28" xfId="0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7" fillId="33" borderId="21" xfId="0" applyNumberFormat="1" applyFont="1" applyFill="1" applyBorder="1" applyAlignment="1">
      <alignment horizontal="center"/>
    </xf>
    <xf numFmtId="21" fontId="17" fillId="33" borderId="40" xfId="0" applyNumberFormat="1" applyFont="1" applyFill="1" applyBorder="1" applyAlignment="1">
      <alignment horizontal="center"/>
    </xf>
    <xf numFmtId="21" fontId="17" fillId="33" borderId="47" xfId="0" applyNumberFormat="1" applyFont="1" applyFill="1" applyBorder="1" applyAlignment="1">
      <alignment horizontal="center"/>
    </xf>
    <xf numFmtId="21" fontId="0" fillId="45" borderId="10" xfId="0" applyNumberFormat="1" applyFont="1" applyFill="1" applyBorder="1" applyAlignment="1">
      <alignment horizontal="center"/>
    </xf>
    <xf numFmtId="21" fontId="0" fillId="45" borderId="30" xfId="0" applyNumberFormat="1" applyFont="1" applyFill="1" applyBorder="1" applyAlignment="1">
      <alignment horizontal="center"/>
    </xf>
    <xf numFmtId="21" fontId="0" fillId="45" borderId="12" xfId="0" applyNumberFormat="1" applyFont="1" applyFill="1" applyBorder="1" applyAlignment="1">
      <alignment horizontal="center"/>
    </xf>
    <xf numFmtId="21" fontId="0" fillId="38" borderId="10" xfId="0" applyNumberFormat="1" applyFill="1" applyBorder="1" applyAlignment="1">
      <alignment horizontal="center"/>
    </xf>
    <xf numFmtId="21" fontId="0" fillId="38" borderId="30" xfId="0" applyNumberFormat="1" applyFill="1" applyBorder="1" applyAlignment="1">
      <alignment horizontal="center"/>
    </xf>
    <xf numFmtId="21" fontId="0" fillId="38" borderId="12" xfId="0" applyNumberFormat="1" applyFill="1" applyBorder="1" applyAlignment="1">
      <alignment horizontal="center"/>
    </xf>
    <xf numFmtId="21" fontId="0" fillId="43" borderId="43" xfId="0" applyNumberFormat="1" applyFill="1" applyBorder="1" applyAlignment="1">
      <alignment horizontal="center"/>
    </xf>
    <xf numFmtId="21" fontId="0" fillId="43" borderId="46" xfId="0" applyNumberFormat="1" applyFill="1" applyBorder="1" applyAlignment="1">
      <alignment horizontal="center"/>
    </xf>
    <xf numFmtId="21" fontId="0" fillId="43" borderId="63" xfId="0" applyNumberFormat="1" applyFill="1" applyBorder="1" applyAlignment="1">
      <alignment horizontal="center"/>
    </xf>
    <xf numFmtId="21" fontId="0" fillId="39" borderId="43" xfId="0" applyNumberFormat="1" applyFill="1" applyBorder="1" applyAlignment="1">
      <alignment horizontal="center"/>
    </xf>
    <xf numFmtId="21" fontId="0" fillId="39" borderId="46" xfId="0" applyNumberFormat="1" applyFill="1" applyBorder="1" applyAlignment="1">
      <alignment horizontal="center"/>
    </xf>
    <xf numFmtId="21" fontId="0" fillId="39" borderId="63" xfId="0" applyNumberFormat="1" applyFill="1" applyBorder="1" applyAlignment="1">
      <alignment horizontal="center"/>
    </xf>
    <xf numFmtId="21" fontId="0" fillId="43" borderId="16" xfId="0" applyNumberFormat="1" applyFill="1" applyBorder="1" applyAlignment="1">
      <alignment horizontal="center"/>
    </xf>
    <xf numFmtId="21" fontId="0" fillId="43" borderId="31" xfId="0" applyNumberFormat="1" applyFill="1" applyBorder="1" applyAlignment="1">
      <alignment horizontal="center"/>
    </xf>
    <xf numFmtId="21" fontId="0" fillId="43" borderId="34" xfId="0" applyNumberFormat="1" applyFill="1" applyBorder="1" applyAlignment="1">
      <alignment horizontal="center"/>
    </xf>
    <xf numFmtId="21" fontId="0" fillId="39" borderId="16" xfId="0" applyNumberFormat="1" applyFill="1" applyBorder="1" applyAlignment="1">
      <alignment horizontal="center"/>
    </xf>
    <xf numFmtId="21" fontId="0" fillId="39" borderId="31" xfId="0" applyNumberFormat="1" applyFill="1" applyBorder="1" applyAlignment="1">
      <alignment horizontal="center"/>
    </xf>
    <xf numFmtId="21" fontId="0" fillId="39" borderId="34" xfId="0" applyNumberFormat="1" applyFill="1" applyBorder="1" applyAlignment="1">
      <alignment horizontal="center"/>
    </xf>
    <xf numFmtId="21" fontId="0" fillId="45" borderId="43" xfId="0" applyNumberFormat="1" applyFont="1" applyFill="1" applyBorder="1" applyAlignment="1">
      <alignment horizontal="center"/>
    </xf>
    <xf numFmtId="21" fontId="0" fillId="45" borderId="46" xfId="0" applyNumberFormat="1" applyFont="1" applyFill="1" applyBorder="1" applyAlignment="1">
      <alignment horizontal="center"/>
    </xf>
    <xf numFmtId="21" fontId="0" fillId="45" borderId="63" xfId="0" applyNumberFormat="1" applyFont="1" applyFill="1" applyBorder="1" applyAlignment="1">
      <alignment horizontal="center"/>
    </xf>
    <xf numFmtId="21" fontId="0" fillId="38" borderId="43" xfId="0" applyNumberFormat="1" applyFill="1" applyBorder="1" applyAlignment="1">
      <alignment horizontal="center"/>
    </xf>
    <xf numFmtId="21" fontId="0" fillId="38" borderId="46" xfId="0" applyNumberFormat="1" applyFill="1" applyBorder="1" applyAlignment="1">
      <alignment horizontal="center"/>
    </xf>
    <xf numFmtId="21" fontId="0" fillId="38" borderId="63" xfId="0" applyNumberFormat="1" applyFill="1" applyBorder="1" applyAlignment="1">
      <alignment horizontal="center"/>
    </xf>
    <xf numFmtId="0" fontId="0" fillId="38" borderId="35" xfId="0" applyFill="1" applyBorder="1" applyAlignment="1">
      <alignment horizontal="left" vertical="center" wrapText="1"/>
    </xf>
    <xf numFmtId="0" fontId="0" fillId="39" borderId="39" xfId="0" applyFill="1" applyBorder="1" applyAlignment="1">
      <alignment horizontal="left" vertical="center" wrapText="1"/>
    </xf>
    <xf numFmtId="0" fontId="0" fillId="38" borderId="37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21" fontId="0" fillId="40" borderId="21" xfId="0" applyNumberFormat="1" applyFill="1" applyBorder="1" applyAlignment="1">
      <alignment horizontal="center"/>
    </xf>
    <xf numFmtId="0" fontId="0" fillId="42" borderId="49" xfId="0" applyFill="1" applyBorder="1" applyAlignment="1">
      <alignment horizontal="left" vertical="center" wrapText="1"/>
    </xf>
    <xf numFmtId="0" fontId="0" fillId="42" borderId="45" xfId="0" applyFill="1" applyBorder="1" applyAlignment="1">
      <alignment horizontal="left" vertical="center" wrapText="1"/>
    </xf>
    <xf numFmtId="0" fontId="0" fillId="40" borderId="17" xfId="0" applyFill="1" applyBorder="1"/>
    <xf numFmtId="0" fontId="0" fillId="42" borderId="41" xfId="0" applyFill="1" applyBorder="1" applyAlignment="1">
      <alignment horizontal="left" vertical="center" wrapText="1"/>
    </xf>
    <xf numFmtId="0" fontId="0" fillId="42" borderId="50" xfId="0" applyFill="1" applyBorder="1" applyAlignment="1">
      <alignment horizontal="left" vertical="center" wrapText="1"/>
    </xf>
    <xf numFmtId="21" fontId="18" fillId="0" borderId="0" xfId="0" applyNumberFormat="1" applyFont="1" applyFill="1" applyBorder="1"/>
    <xf numFmtId="21" fontId="0" fillId="0" borderId="0" xfId="0" applyNumberFormat="1" applyFill="1"/>
    <xf numFmtId="0" fontId="0" fillId="0" borderId="14" xfId="0" applyFill="1" applyBorder="1" applyAlignment="1">
      <alignment horizontal="left" vertical="center" wrapText="1"/>
    </xf>
    <xf numFmtId="21" fontId="0" fillId="0" borderId="14" xfId="0" applyNumberFormat="1" applyFill="1" applyBorder="1"/>
    <xf numFmtId="0" fontId="17" fillId="46" borderId="14" xfId="0" applyFont="1" applyFill="1" applyBorder="1"/>
    <xf numFmtId="21" fontId="17" fillId="33" borderId="51" xfId="0" applyNumberFormat="1" applyFont="1" applyFill="1" applyBorder="1" applyAlignment="1">
      <alignment horizontal="center"/>
    </xf>
    <xf numFmtId="21" fontId="17" fillId="33" borderId="63" xfId="0" applyNumberFormat="1" applyFont="1" applyFill="1" applyBorder="1" applyAlignment="1">
      <alignment horizontal="center"/>
    </xf>
    <xf numFmtId="21" fontId="0" fillId="38" borderId="58" xfId="0" applyNumberFormat="1" applyFill="1" applyBorder="1" applyAlignment="1">
      <alignment horizontal="center"/>
    </xf>
    <xf numFmtId="21" fontId="0" fillId="39" borderId="53" xfId="0" applyNumberFormat="1" applyFill="1" applyBorder="1" applyAlignment="1">
      <alignment horizontal="center"/>
    </xf>
    <xf numFmtId="21" fontId="0" fillId="38" borderId="54" xfId="0" applyNumberFormat="1" applyFill="1" applyBorder="1" applyAlignment="1">
      <alignment horizontal="center"/>
    </xf>
    <xf numFmtId="21" fontId="0" fillId="39" borderId="51" xfId="0" applyNumberFormat="1" applyFill="1" applyBorder="1" applyAlignment="1">
      <alignment horizontal="center"/>
    </xf>
    <xf numFmtId="21" fontId="0" fillId="38" borderId="53" xfId="0" applyNumberFormat="1" applyFill="1" applyBorder="1" applyAlignment="1">
      <alignment horizontal="center"/>
    </xf>
    <xf numFmtId="21" fontId="0" fillId="39" borderId="54" xfId="0" applyNumberFormat="1" applyFill="1" applyBorder="1" applyAlignment="1">
      <alignment horizontal="center"/>
    </xf>
    <xf numFmtId="21" fontId="0" fillId="38" borderId="51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21" fontId="0" fillId="33" borderId="54" xfId="0" applyNumberFormat="1" applyFill="1" applyBorder="1" applyAlignment="1">
      <alignment horizontal="center"/>
    </xf>
    <xf numFmtId="21" fontId="0" fillId="33" borderId="57" xfId="0" applyNumberFormat="1" applyFill="1" applyBorder="1" applyAlignment="1">
      <alignment horizontal="center"/>
    </xf>
    <xf numFmtId="2" fontId="0" fillId="0" borderId="0" xfId="0" applyNumberFormat="1" applyFill="1"/>
    <xf numFmtId="167" fontId="0" fillId="33" borderId="22" xfId="0" applyNumberFormat="1" applyFill="1" applyBorder="1" applyAlignment="1">
      <alignment horizontal="center" vertical="center"/>
    </xf>
    <xf numFmtId="167" fontId="0" fillId="33" borderId="23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7" fontId="0" fillId="33" borderId="15" xfId="0" applyNumberFormat="1" applyFill="1" applyBorder="1" applyAlignment="1">
      <alignment horizontal="center" vertical="center"/>
    </xf>
    <xf numFmtId="167" fontId="0" fillId="33" borderId="18" xfId="0" applyNumberForma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165" fontId="0" fillId="33" borderId="22" xfId="42" applyFont="1" applyFill="1" applyBorder="1" applyAlignment="1">
      <alignment horizontal="center" vertical="center"/>
    </xf>
    <xf numFmtId="165" fontId="0" fillId="33" borderId="23" xfId="42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21" fontId="0" fillId="33" borderId="22" xfId="0" applyNumberFormat="1" applyFill="1" applyBorder="1" applyAlignment="1">
      <alignment horizontal="center" vertical="center"/>
    </xf>
    <xf numFmtId="21" fontId="0" fillId="33" borderId="23" xfId="0" applyNumberFormat="1" applyFill="1" applyBorder="1" applyAlignment="1">
      <alignment horizontal="center" vertical="center"/>
    </xf>
    <xf numFmtId="21" fontId="0" fillId="33" borderId="29" xfId="0" applyNumberFormat="1" applyFill="1" applyBorder="1" applyAlignment="1">
      <alignment horizontal="center" vertical="center"/>
    </xf>
    <xf numFmtId="21" fontId="0" fillId="33" borderId="32" xfId="0" applyNumberForma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7" fillId="33" borderId="41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/>
    </xf>
    <xf numFmtId="0" fontId="0" fillId="36" borderId="51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/>
    </xf>
    <xf numFmtId="0" fontId="0" fillId="41" borderId="51" xfId="0" applyFill="1" applyBorder="1" applyAlignment="1">
      <alignment horizontal="center" vertical="center"/>
    </xf>
    <xf numFmtId="0" fontId="0" fillId="41" borderId="56" xfId="0" applyFill="1" applyBorder="1" applyAlignment="1">
      <alignment horizontal="center" vertical="center"/>
    </xf>
    <xf numFmtId="0" fontId="0" fillId="41" borderId="52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8"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  <dxf>
      <fill>
        <patternFill>
          <bgColor rgb="FFFF7E79"/>
        </patternFill>
      </fill>
    </dxf>
    <dxf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7E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85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23F0-A3A6-1544-B4BC-04EE99BE505E}">
  <sheetPr>
    <pageSetUpPr fitToPage="1"/>
  </sheetPr>
  <dimension ref="B2:K92"/>
  <sheetViews>
    <sheetView showGridLines="0" tabSelected="1" workbookViewId="0">
      <selection activeCell="B93" sqref="B93"/>
    </sheetView>
  </sheetViews>
  <sheetFormatPr baseColWidth="10" defaultColWidth="8.83203125" defaultRowHeight="15" x14ac:dyDescent="0.2"/>
  <cols>
    <col min="1" max="1" width="2.5" customWidth="1"/>
    <col min="2" max="2" width="27.83203125" bestFit="1" customWidth="1"/>
    <col min="3" max="3" width="30" bestFit="1" customWidth="1"/>
    <col min="4" max="4" width="8.1640625" bestFit="1" customWidth="1"/>
    <col min="5" max="6" width="7.1640625" bestFit="1" customWidth="1"/>
    <col min="7" max="7" width="22" bestFit="1" customWidth="1"/>
    <col min="8" max="8" width="17.83203125" bestFit="1" customWidth="1"/>
    <col min="9" max="9" width="21.6640625" bestFit="1" customWidth="1"/>
    <col min="10" max="10" width="11" bestFit="1" customWidth="1"/>
    <col min="11" max="11" width="6.5" bestFit="1" customWidth="1"/>
  </cols>
  <sheetData>
    <row r="2" spans="2:11" ht="25" thickBot="1" x14ac:dyDescent="0.25">
      <c r="B2" s="62" t="s">
        <v>58</v>
      </c>
      <c r="C2" s="20"/>
      <c r="D2" s="20"/>
      <c r="E2" s="20"/>
      <c r="F2" s="20"/>
      <c r="G2" s="20"/>
      <c r="H2" s="20"/>
      <c r="I2" s="20"/>
      <c r="J2" s="20"/>
    </row>
    <row r="3" spans="2:11" x14ac:dyDescent="0.2">
      <c r="B3" s="21" t="s">
        <v>13</v>
      </c>
      <c r="C3" s="22" t="s">
        <v>0</v>
      </c>
      <c r="D3" s="23" t="s">
        <v>18</v>
      </c>
      <c r="E3" s="22" t="s">
        <v>16</v>
      </c>
      <c r="F3" s="22" t="s">
        <v>17</v>
      </c>
      <c r="G3" s="22" t="s">
        <v>114</v>
      </c>
      <c r="H3" s="22" t="s">
        <v>87</v>
      </c>
      <c r="I3" s="22" t="s">
        <v>140</v>
      </c>
      <c r="J3" s="22" t="s">
        <v>89</v>
      </c>
      <c r="K3" s="24" t="s">
        <v>88</v>
      </c>
    </row>
    <row r="4" spans="2:11" x14ac:dyDescent="0.2">
      <c r="B4" s="28">
        <v>1</v>
      </c>
      <c r="C4" s="29" t="s">
        <v>22</v>
      </c>
      <c r="D4" s="35">
        <f>(SUM(SMALL(E4:J4,1))+(SMALL(E4:J4,2))+(SMALL(E4:J4,3))+(SMALL(E4:J4,4)))+K4</f>
        <v>2</v>
      </c>
      <c r="E4" s="35">
        <v>1</v>
      </c>
      <c r="F4" s="35">
        <v>2</v>
      </c>
      <c r="G4" s="35">
        <f>1+5</f>
        <v>6</v>
      </c>
      <c r="H4" s="35">
        <v>1</v>
      </c>
      <c r="I4" s="35">
        <v>1</v>
      </c>
      <c r="J4" s="35">
        <v>1</v>
      </c>
      <c r="K4" s="36">
        <v>-2</v>
      </c>
    </row>
    <row r="5" spans="2:11" ht="16" thickBot="1" x14ac:dyDescent="0.25">
      <c r="B5" s="25">
        <v>2</v>
      </c>
      <c r="C5" s="26" t="s">
        <v>90</v>
      </c>
      <c r="D5" s="33">
        <f>(SUM(SMALL(E5:J5,1))+(SMALL(E5:J5,2))+(SMALL(E5:J5,3))+(SMALL(E5:J5,4)))+K5</f>
        <v>14</v>
      </c>
      <c r="E5" s="33">
        <f>1+5</f>
        <v>6</v>
      </c>
      <c r="F5" s="33">
        <v>1</v>
      </c>
      <c r="G5" s="33">
        <v>1</v>
      </c>
      <c r="H5" s="33">
        <f>1+5</f>
        <v>6</v>
      </c>
      <c r="I5" s="33">
        <f>1+5</f>
        <v>6</v>
      </c>
      <c r="J5" s="33">
        <f>1+5</f>
        <v>6</v>
      </c>
      <c r="K5" s="34">
        <v>0</v>
      </c>
    </row>
    <row r="6" spans="2:11" x14ac:dyDescent="0.2">
      <c r="D6" s="1"/>
    </row>
    <row r="7" spans="2:11" ht="27" thickBot="1" x14ac:dyDescent="0.35">
      <c r="B7" s="62" t="s">
        <v>63</v>
      </c>
      <c r="C7" s="19"/>
      <c r="D7" s="19"/>
      <c r="E7" s="19"/>
      <c r="F7" s="19"/>
    </row>
    <row r="8" spans="2:11" x14ac:dyDescent="0.2">
      <c r="B8" s="21" t="s">
        <v>13</v>
      </c>
      <c r="C8" s="22" t="s">
        <v>0</v>
      </c>
      <c r="D8" s="23" t="s">
        <v>18</v>
      </c>
      <c r="E8" s="22" t="s">
        <v>16</v>
      </c>
      <c r="F8" s="22" t="s">
        <v>17</v>
      </c>
      <c r="G8" s="22" t="s">
        <v>114</v>
      </c>
      <c r="H8" s="22" t="s">
        <v>87</v>
      </c>
      <c r="I8" s="22" t="s">
        <v>140</v>
      </c>
      <c r="J8" s="22" t="s">
        <v>89</v>
      </c>
      <c r="K8" s="24" t="s">
        <v>88</v>
      </c>
    </row>
    <row r="9" spans="2:11" x14ac:dyDescent="0.2">
      <c r="B9" s="28">
        <v>1</v>
      </c>
      <c r="C9" s="29" t="s">
        <v>6</v>
      </c>
      <c r="D9" s="35">
        <f t="shared" ref="D9:D13" si="0">(SUM(SMALL(E9:J9,1))+(SMALL(E9:J9,2))+(SMALL(E9:J9,3))+(SMALL(E9:J9,4)))+K9</f>
        <v>2</v>
      </c>
      <c r="E9" s="35">
        <v>1</v>
      </c>
      <c r="F9" s="35">
        <v>1</v>
      </c>
      <c r="G9" s="35">
        <v>2</v>
      </c>
      <c r="H9" s="35">
        <v>1</v>
      </c>
      <c r="I9" s="35">
        <v>1</v>
      </c>
      <c r="J9" s="35">
        <v>1</v>
      </c>
      <c r="K9" s="36">
        <v>-2</v>
      </c>
    </row>
    <row r="10" spans="2:11" x14ac:dyDescent="0.2">
      <c r="B10" s="28">
        <v>2</v>
      </c>
      <c r="C10" s="29" t="s">
        <v>1</v>
      </c>
      <c r="D10" s="35">
        <f t="shared" si="0"/>
        <v>9</v>
      </c>
      <c r="E10" s="35">
        <v>2</v>
      </c>
      <c r="F10" s="35">
        <v>3</v>
      </c>
      <c r="G10" s="35">
        <f t="shared" ref="G10:G13" si="1">1+5</f>
        <v>6</v>
      </c>
      <c r="H10" s="35">
        <f>1+5</f>
        <v>6</v>
      </c>
      <c r="I10" s="35">
        <v>2</v>
      </c>
      <c r="J10" s="35">
        <v>2</v>
      </c>
      <c r="K10" s="36">
        <v>0</v>
      </c>
    </row>
    <row r="11" spans="2:11" x14ac:dyDescent="0.2">
      <c r="B11" s="28">
        <v>3</v>
      </c>
      <c r="C11" s="29" t="s">
        <v>4</v>
      </c>
      <c r="D11" s="35">
        <f t="shared" si="0"/>
        <v>16</v>
      </c>
      <c r="E11" s="35">
        <v>2</v>
      </c>
      <c r="F11" s="35">
        <v>2</v>
      </c>
      <c r="G11" s="35">
        <f>1+5</f>
        <v>6</v>
      </c>
      <c r="H11" s="35">
        <f>1+5</f>
        <v>6</v>
      </c>
      <c r="I11" s="35">
        <f>2+5</f>
        <v>7</v>
      </c>
      <c r="J11" s="35">
        <f>2+5</f>
        <v>7</v>
      </c>
      <c r="K11" s="36">
        <v>0</v>
      </c>
    </row>
    <row r="12" spans="2:11" x14ac:dyDescent="0.2">
      <c r="B12" s="28">
        <v>4</v>
      </c>
      <c r="C12" s="29" t="s">
        <v>11</v>
      </c>
      <c r="D12" s="35">
        <f t="shared" si="0"/>
        <v>21</v>
      </c>
      <c r="E12" s="35">
        <f>3+5</f>
        <v>8</v>
      </c>
      <c r="F12" s="35">
        <f>4+5</f>
        <v>9</v>
      </c>
      <c r="G12" s="35">
        <v>1</v>
      </c>
      <c r="H12" s="35">
        <f>1+5</f>
        <v>6</v>
      </c>
      <c r="I12" s="35">
        <f t="shared" ref="I12:J13" si="2">2+5</f>
        <v>7</v>
      </c>
      <c r="J12" s="35">
        <f t="shared" si="2"/>
        <v>7</v>
      </c>
      <c r="K12" s="36">
        <v>0</v>
      </c>
    </row>
    <row r="13" spans="2:11" ht="16" thickBot="1" x14ac:dyDescent="0.25">
      <c r="B13" s="25">
        <v>5</v>
      </c>
      <c r="C13" s="26" t="s">
        <v>91</v>
      </c>
      <c r="D13" s="33">
        <f t="shared" si="0"/>
        <v>23</v>
      </c>
      <c r="E13" s="33">
        <f>3+5</f>
        <v>8</v>
      </c>
      <c r="F13" s="33">
        <v>4</v>
      </c>
      <c r="G13" s="33">
        <f t="shared" si="1"/>
        <v>6</v>
      </c>
      <c r="H13" s="33">
        <f>1+5</f>
        <v>6</v>
      </c>
      <c r="I13" s="33">
        <f t="shared" si="2"/>
        <v>7</v>
      </c>
      <c r="J13" s="33">
        <f t="shared" si="2"/>
        <v>7</v>
      </c>
      <c r="K13" s="34">
        <v>0</v>
      </c>
    </row>
    <row r="14" spans="2:11" x14ac:dyDescent="0.2">
      <c r="E14" s="1"/>
      <c r="F14" s="1"/>
    </row>
    <row r="15" spans="2:11" ht="25" thickBot="1" x14ac:dyDescent="0.25">
      <c r="B15" s="62" t="s">
        <v>85</v>
      </c>
      <c r="C15" s="20"/>
      <c r="D15" s="20"/>
      <c r="E15" s="20"/>
      <c r="F15" s="20"/>
      <c r="G15" s="20"/>
    </row>
    <row r="16" spans="2:11" x14ac:dyDescent="0.2">
      <c r="B16" s="21" t="s">
        <v>13</v>
      </c>
      <c r="C16" s="22" t="s">
        <v>0</v>
      </c>
      <c r="D16" s="23" t="s">
        <v>18</v>
      </c>
      <c r="E16" s="22" t="s">
        <v>16</v>
      </c>
      <c r="F16" s="22" t="s">
        <v>17</v>
      </c>
      <c r="G16" s="22" t="s">
        <v>114</v>
      </c>
      <c r="H16" s="22" t="s">
        <v>87</v>
      </c>
      <c r="I16" s="22" t="s">
        <v>140</v>
      </c>
      <c r="J16" s="22" t="s">
        <v>89</v>
      </c>
      <c r="K16" s="24" t="s">
        <v>88</v>
      </c>
    </row>
    <row r="17" spans="2:11" x14ac:dyDescent="0.2">
      <c r="B17" s="28">
        <v>1</v>
      </c>
      <c r="C17" s="29" t="s">
        <v>7</v>
      </c>
      <c r="D17" s="35">
        <f t="shared" ref="D17" si="3">(SUM(SMALL(E17:J17,1))+(SMALL(E17:J17,2))+(SMALL(E17:J17,3))+(SMALL(E17:J17,4)))+K17</f>
        <v>8</v>
      </c>
      <c r="E17" s="35">
        <v>1</v>
      </c>
      <c r="F17" s="35">
        <v>1</v>
      </c>
      <c r="G17" s="35">
        <v>1</v>
      </c>
      <c r="H17" s="35">
        <f>0+5</f>
        <v>5</v>
      </c>
      <c r="I17" s="35">
        <f>0+5</f>
        <v>5</v>
      </c>
      <c r="J17" s="35">
        <f>1+5</f>
        <v>6</v>
      </c>
      <c r="K17" s="36">
        <v>0</v>
      </c>
    </row>
    <row r="18" spans="2:11" x14ac:dyDescent="0.2">
      <c r="B18" s="28">
        <v>2</v>
      </c>
      <c r="C18" s="29" t="s">
        <v>95</v>
      </c>
      <c r="D18" s="35">
        <f t="shared" ref="D18" si="4">(SUM(SMALL(E18:J18,1))+(SMALL(E18:J18,2))+(SMALL(E18:J18,3))+(SMALL(E18:J18,4)))+K18</f>
        <v>14</v>
      </c>
      <c r="E18" s="35">
        <f>4+5</f>
        <v>9</v>
      </c>
      <c r="F18" s="35">
        <v>2</v>
      </c>
      <c r="G18" s="35">
        <v>2</v>
      </c>
      <c r="H18" s="35">
        <f t="shared" ref="H18:I26" si="5">0+5</f>
        <v>5</v>
      </c>
      <c r="I18" s="35">
        <f t="shared" si="5"/>
        <v>5</v>
      </c>
      <c r="J18" s="35">
        <f t="shared" ref="J18:J24" si="6">1+5</f>
        <v>6</v>
      </c>
      <c r="K18" s="36">
        <v>0</v>
      </c>
    </row>
    <row r="19" spans="2:11" x14ac:dyDescent="0.2">
      <c r="B19" s="28">
        <v>3</v>
      </c>
      <c r="C19" s="29" t="s">
        <v>41</v>
      </c>
      <c r="D19" s="35">
        <f>(SUM(SMALL(E19:J19,1))+(SMALL(E19:J19,2))+(SMALL(E19:J19,3))+(SMALL(E19:J19,4)))+K19</f>
        <v>18</v>
      </c>
      <c r="E19" s="35">
        <v>2</v>
      </c>
      <c r="F19" s="35">
        <f>4+5</f>
        <v>9</v>
      </c>
      <c r="G19" s="35">
        <f>5+5</f>
        <v>10</v>
      </c>
      <c r="H19" s="35">
        <f t="shared" si="5"/>
        <v>5</v>
      </c>
      <c r="I19" s="35">
        <f t="shared" si="5"/>
        <v>5</v>
      </c>
      <c r="J19" s="35">
        <f t="shared" si="6"/>
        <v>6</v>
      </c>
      <c r="K19" s="36">
        <v>0</v>
      </c>
    </row>
    <row r="20" spans="2:11" x14ac:dyDescent="0.2">
      <c r="B20" s="28">
        <v>4</v>
      </c>
      <c r="C20" s="29" t="s">
        <v>48</v>
      </c>
      <c r="D20" s="35">
        <f>(SUM(SMALL(E20:J20,1))+(SMALL(E20:J20,2))+(SMALL(E20:J20,3))+(SMALL(E20:J20,4)))+K20</f>
        <v>19</v>
      </c>
      <c r="E20" s="35">
        <v>4</v>
      </c>
      <c r="F20" s="35">
        <f>4+5</f>
        <v>9</v>
      </c>
      <c r="G20" s="35">
        <v>5</v>
      </c>
      <c r="H20" s="35">
        <f t="shared" si="5"/>
        <v>5</v>
      </c>
      <c r="I20" s="35">
        <f t="shared" si="5"/>
        <v>5</v>
      </c>
      <c r="J20" s="35">
        <f t="shared" si="6"/>
        <v>6</v>
      </c>
      <c r="K20" s="36">
        <v>0</v>
      </c>
    </row>
    <row r="21" spans="2:11" x14ac:dyDescent="0.2">
      <c r="B21" s="28">
        <v>4</v>
      </c>
      <c r="C21" s="29" t="s">
        <v>48</v>
      </c>
      <c r="D21" s="35">
        <f>(SUM(SMALL(E21:J21,1))+(SMALL(E21:J21,2))+(SMALL(E21:J21,3))+(SMALL(E21:J21,4)))+K21</f>
        <v>19</v>
      </c>
      <c r="E21" s="35">
        <v>4</v>
      </c>
      <c r="F21" s="35">
        <f>4+5</f>
        <v>9</v>
      </c>
      <c r="G21" s="35">
        <v>5</v>
      </c>
      <c r="H21" s="35">
        <f t="shared" si="5"/>
        <v>5</v>
      </c>
      <c r="I21" s="35">
        <f t="shared" si="5"/>
        <v>5</v>
      </c>
      <c r="J21" s="35">
        <f t="shared" si="6"/>
        <v>6</v>
      </c>
      <c r="K21" s="36">
        <v>0</v>
      </c>
    </row>
    <row r="22" spans="2:11" x14ac:dyDescent="0.2">
      <c r="B22" s="28">
        <v>4</v>
      </c>
      <c r="C22" s="29" t="s">
        <v>118</v>
      </c>
      <c r="D22" s="35">
        <f t="shared" ref="D22:D26" si="7">(SUM(SMALL(E22:J22,1))+(SMALL(E22:J22,2))+(SMALL(E22:J22,3))+(SMALL(E22:J22,4)))+K22</f>
        <v>19</v>
      </c>
      <c r="E22" s="35">
        <f>4+5</f>
        <v>9</v>
      </c>
      <c r="F22" s="35">
        <f>4+5</f>
        <v>9</v>
      </c>
      <c r="G22" s="35">
        <v>3</v>
      </c>
      <c r="H22" s="35">
        <f t="shared" si="5"/>
        <v>5</v>
      </c>
      <c r="I22" s="35">
        <f t="shared" si="5"/>
        <v>5</v>
      </c>
      <c r="J22" s="35">
        <f t="shared" si="6"/>
        <v>6</v>
      </c>
      <c r="K22" s="36">
        <v>0</v>
      </c>
    </row>
    <row r="23" spans="2:11" x14ac:dyDescent="0.2">
      <c r="B23" s="28">
        <v>4</v>
      </c>
      <c r="C23" s="29" t="s">
        <v>47</v>
      </c>
      <c r="D23" s="35">
        <f t="shared" si="7"/>
        <v>19</v>
      </c>
      <c r="E23" s="35">
        <v>3</v>
      </c>
      <c r="F23" s="35">
        <f>4+5</f>
        <v>9</v>
      </c>
      <c r="G23" s="35">
        <f>5+5</f>
        <v>10</v>
      </c>
      <c r="H23" s="35">
        <f t="shared" si="5"/>
        <v>5</v>
      </c>
      <c r="I23" s="35">
        <f t="shared" si="5"/>
        <v>5</v>
      </c>
      <c r="J23" s="35">
        <f t="shared" si="6"/>
        <v>6</v>
      </c>
      <c r="K23" s="36">
        <v>0</v>
      </c>
    </row>
    <row r="24" spans="2:11" x14ac:dyDescent="0.2">
      <c r="B24" s="28">
        <v>8</v>
      </c>
      <c r="C24" s="39" t="s">
        <v>123</v>
      </c>
      <c r="D24" s="35">
        <f t="shared" si="7"/>
        <v>20</v>
      </c>
      <c r="E24" s="35">
        <f>4+5</f>
        <v>9</v>
      </c>
      <c r="F24" s="35">
        <f>4+5</f>
        <v>9</v>
      </c>
      <c r="G24" s="66">
        <v>4</v>
      </c>
      <c r="H24" s="35">
        <f t="shared" si="5"/>
        <v>5</v>
      </c>
      <c r="I24" s="35">
        <f t="shared" si="5"/>
        <v>5</v>
      </c>
      <c r="J24" s="35">
        <f t="shared" si="6"/>
        <v>6</v>
      </c>
      <c r="K24" s="36">
        <v>0</v>
      </c>
    </row>
    <row r="25" spans="2:11" x14ac:dyDescent="0.2">
      <c r="B25" s="28">
        <v>8</v>
      </c>
      <c r="C25" s="39" t="s">
        <v>141</v>
      </c>
      <c r="D25" s="66">
        <f t="shared" si="7"/>
        <v>20</v>
      </c>
      <c r="E25" s="35">
        <f>4+5</f>
        <v>9</v>
      </c>
      <c r="F25" s="35">
        <f>4+5</f>
        <v>9</v>
      </c>
      <c r="G25" s="35">
        <f>5+5</f>
        <v>10</v>
      </c>
      <c r="H25" s="35">
        <f t="shared" si="5"/>
        <v>5</v>
      </c>
      <c r="I25" s="35">
        <f t="shared" si="5"/>
        <v>5</v>
      </c>
      <c r="J25" s="66">
        <v>1</v>
      </c>
      <c r="K25" s="97"/>
    </row>
    <row r="26" spans="2:11" ht="16" thickBot="1" x14ac:dyDescent="0.25">
      <c r="B26" s="25">
        <v>8</v>
      </c>
      <c r="C26" s="26" t="s">
        <v>99</v>
      </c>
      <c r="D26" s="33">
        <f t="shared" si="7"/>
        <v>20</v>
      </c>
      <c r="E26" s="33">
        <f>4+5</f>
        <v>9</v>
      </c>
      <c r="F26" s="33">
        <v>4</v>
      </c>
      <c r="G26" s="33">
        <f>5+5</f>
        <v>10</v>
      </c>
      <c r="H26" s="33">
        <f t="shared" si="5"/>
        <v>5</v>
      </c>
      <c r="I26" s="33">
        <f t="shared" si="5"/>
        <v>5</v>
      </c>
      <c r="J26" s="33">
        <f>1+5</f>
        <v>6</v>
      </c>
      <c r="K26" s="34">
        <v>0</v>
      </c>
    </row>
    <row r="28" spans="2:11" ht="25" thickBot="1" x14ac:dyDescent="0.25">
      <c r="B28" s="62" t="s">
        <v>61</v>
      </c>
      <c r="C28" s="20"/>
      <c r="D28" s="20"/>
      <c r="E28" s="20"/>
      <c r="F28" s="20"/>
      <c r="G28" s="20"/>
    </row>
    <row r="29" spans="2:11" x14ac:dyDescent="0.2">
      <c r="B29" s="21" t="s">
        <v>13</v>
      </c>
      <c r="C29" s="22" t="s">
        <v>0</v>
      </c>
      <c r="D29" s="23" t="s">
        <v>18</v>
      </c>
      <c r="E29" s="22" t="s">
        <v>16</v>
      </c>
      <c r="F29" s="22" t="s">
        <v>17</v>
      </c>
      <c r="G29" s="22" t="s">
        <v>114</v>
      </c>
      <c r="H29" s="22" t="s">
        <v>87</v>
      </c>
      <c r="I29" s="22" t="s">
        <v>140</v>
      </c>
      <c r="J29" s="22" t="s">
        <v>89</v>
      </c>
      <c r="K29" s="24" t="s">
        <v>88</v>
      </c>
    </row>
    <row r="30" spans="2:11" x14ac:dyDescent="0.2">
      <c r="B30" s="28">
        <v>1</v>
      </c>
      <c r="C30" s="29" t="s">
        <v>95</v>
      </c>
      <c r="D30" s="35">
        <f t="shared" ref="D30:D34" si="8">(SUM(SMALL(E30:J30,1))+(SMALL(E30:J30,2))+(SMALL(E30:J30,3))+(SMALL(E30:J30,4)))+K30</f>
        <v>12</v>
      </c>
      <c r="E30" s="35">
        <f>2+5</f>
        <v>7</v>
      </c>
      <c r="F30" s="35">
        <v>1</v>
      </c>
      <c r="G30" s="35">
        <v>1</v>
      </c>
      <c r="H30" s="35">
        <f>0+5</f>
        <v>5</v>
      </c>
      <c r="I30" s="35">
        <f>0+5</f>
        <v>5</v>
      </c>
      <c r="J30" s="35">
        <f>0+5</f>
        <v>5</v>
      </c>
      <c r="K30" s="36">
        <v>0</v>
      </c>
    </row>
    <row r="31" spans="2:11" x14ac:dyDescent="0.2">
      <c r="B31" s="28">
        <v>2</v>
      </c>
      <c r="C31" s="29" t="s">
        <v>48</v>
      </c>
      <c r="D31" s="35">
        <f t="shared" si="8"/>
        <v>14</v>
      </c>
      <c r="E31" s="35">
        <v>2</v>
      </c>
      <c r="F31" s="35">
        <f>3+5</f>
        <v>8</v>
      </c>
      <c r="G31" s="35">
        <v>2</v>
      </c>
      <c r="H31" s="35">
        <f t="shared" ref="H31:J34" si="9">0+5</f>
        <v>5</v>
      </c>
      <c r="I31" s="35">
        <f t="shared" si="9"/>
        <v>5</v>
      </c>
      <c r="J31" s="35">
        <f t="shared" si="9"/>
        <v>5</v>
      </c>
      <c r="K31" s="36">
        <v>0</v>
      </c>
    </row>
    <row r="32" spans="2:11" x14ac:dyDescent="0.2">
      <c r="B32" s="28">
        <v>3</v>
      </c>
      <c r="C32" s="29" t="s">
        <v>47</v>
      </c>
      <c r="D32" s="35">
        <f t="shared" si="8"/>
        <v>16</v>
      </c>
      <c r="E32" s="35">
        <v>1</v>
      </c>
      <c r="F32" s="35">
        <f>3+5</f>
        <v>8</v>
      </c>
      <c r="G32" s="35">
        <f>2+5</f>
        <v>7</v>
      </c>
      <c r="H32" s="35">
        <f t="shared" si="9"/>
        <v>5</v>
      </c>
      <c r="I32" s="35">
        <f t="shared" si="9"/>
        <v>5</v>
      </c>
      <c r="J32" s="35">
        <f t="shared" si="9"/>
        <v>5</v>
      </c>
      <c r="K32" s="36">
        <v>0</v>
      </c>
    </row>
    <row r="33" spans="2:11" x14ac:dyDescent="0.2">
      <c r="B33" s="28">
        <v>3</v>
      </c>
      <c r="C33" s="29" t="s">
        <v>96</v>
      </c>
      <c r="D33" s="35">
        <f t="shared" si="8"/>
        <v>17</v>
      </c>
      <c r="E33" s="35">
        <f>2+5</f>
        <v>7</v>
      </c>
      <c r="F33" s="35">
        <v>2</v>
      </c>
      <c r="G33" s="35">
        <f>2+5</f>
        <v>7</v>
      </c>
      <c r="H33" s="35">
        <f t="shared" si="9"/>
        <v>5</v>
      </c>
      <c r="I33" s="35">
        <f t="shared" si="9"/>
        <v>5</v>
      </c>
      <c r="J33" s="35">
        <f t="shared" si="9"/>
        <v>5</v>
      </c>
      <c r="K33" s="36">
        <v>0</v>
      </c>
    </row>
    <row r="34" spans="2:11" ht="16" thickBot="1" x14ac:dyDescent="0.25">
      <c r="B34" s="25">
        <v>5</v>
      </c>
      <c r="C34" s="26" t="s">
        <v>99</v>
      </c>
      <c r="D34" s="33">
        <f t="shared" si="8"/>
        <v>18</v>
      </c>
      <c r="E34" s="33">
        <f>2+5</f>
        <v>7</v>
      </c>
      <c r="F34" s="33">
        <v>3</v>
      </c>
      <c r="G34" s="33">
        <f>2+5</f>
        <v>7</v>
      </c>
      <c r="H34" s="33">
        <f t="shared" si="9"/>
        <v>5</v>
      </c>
      <c r="I34" s="33">
        <f t="shared" si="9"/>
        <v>5</v>
      </c>
      <c r="J34" s="33">
        <f t="shared" si="9"/>
        <v>5</v>
      </c>
      <c r="K34" s="34">
        <v>0</v>
      </c>
    </row>
    <row r="36" spans="2:11" ht="25" thickBot="1" x14ac:dyDescent="0.25">
      <c r="B36" s="20" t="s">
        <v>86</v>
      </c>
      <c r="C36" s="20"/>
      <c r="D36" s="20"/>
      <c r="E36" s="20"/>
      <c r="F36" s="20"/>
      <c r="G36" s="20"/>
    </row>
    <row r="37" spans="2:11" x14ac:dyDescent="0.2">
      <c r="B37" s="21" t="s">
        <v>13</v>
      </c>
      <c r="C37" s="22" t="s">
        <v>0</v>
      </c>
      <c r="D37" s="23" t="s">
        <v>18</v>
      </c>
      <c r="E37" s="22" t="s">
        <v>16</v>
      </c>
      <c r="F37" s="22" t="s">
        <v>17</v>
      </c>
      <c r="G37" s="22" t="s">
        <v>114</v>
      </c>
      <c r="H37" s="22" t="s">
        <v>87</v>
      </c>
      <c r="I37" s="22" t="s">
        <v>140</v>
      </c>
      <c r="J37" s="22" t="s">
        <v>89</v>
      </c>
      <c r="K37" s="24" t="s">
        <v>88</v>
      </c>
    </row>
    <row r="38" spans="2:11" x14ac:dyDescent="0.2">
      <c r="B38" s="28">
        <v>1</v>
      </c>
      <c r="C38" s="29" t="s">
        <v>25</v>
      </c>
      <c r="D38" s="35">
        <f>(SUM(SMALL(E38:J38,1))+(SMALL(E38:J38,2))+(SMALL(E38:J38,3))+(SMALL(E38:J38,4)))+K38</f>
        <v>6</v>
      </c>
      <c r="E38" s="35">
        <v>3</v>
      </c>
      <c r="F38" s="35">
        <v>1</v>
      </c>
      <c r="G38" s="35">
        <v>2</v>
      </c>
      <c r="H38" s="35">
        <v>2</v>
      </c>
      <c r="I38" s="35">
        <f>11+5</f>
        <v>16</v>
      </c>
      <c r="J38" s="35">
        <f>7+5</f>
        <v>12</v>
      </c>
      <c r="K38" s="36">
        <v>-2</v>
      </c>
    </row>
    <row r="39" spans="2:11" x14ac:dyDescent="0.2">
      <c r="B39" s="28">
        <v>2</v>
      </c>
      <c r="C39" s="29" t="s">
        <v>101</v>
      </c>
      <c r="D39" s="35">
        <f>(SUM(SMALL(E39:J39,1))+(SMALL(E39:J39,2))+(SMALL(E39:J39,3))+(SMALL(E39:J39,4)))+K39</f>
        <v>7</v>
      </c>
      <c r="E39" s="35">
        <v>5</v>
      </c>
      <c r="F39" s="35">
        <v>3</v>
      </c>
      <c r="G39" s="35">
        <v>3</v>
      </c>
      <c r="H39" s="35">
        <v>3</v>
      </c>
      <c r="I39" s="35">
        <v>2</v>
      </c>
      <c r="J39" s="35">
        <v>1</v>
      </c>
      <c r="K39" s="36">
        <v>-2</v>
      </c>
    </row>
    <row r="40" spans="2:11" x14ac:dyDescent="0.2">
      <c r="B40" s="28">
        <v>3</v>
      </c>
      <c r="C40" s="29" t="s">
        <v>5</v>
      </c>
      <c r="D40" s="35">
        <f>(SUM(SMALL(E40:J40,1))+(SMALL(E40:J40,2))+(SMALL(E40:J40,3))+(SMALL(E40:J40,4)))+K40</f>
        <v>12</v>
      </c>
      <c r="E40" s="35">
        <v>4</v>
      </c>
      <c r="F40" s="35">
        <v>13</v>
      </c>
      <c r="G40" s="35">
        <v>5</v>
      </c>
      <c r="H40" s="35">
        <v>4</v>
      </c>
      <c r="I40" s="35">
        <v>1</v>
      </c>
      <c r="J40" s="35">
        <f>7+5</f>
        <v>12</v>
      </c>
      <c r="K40" s="36">
        <v>-2</v>
      </c>
    </row>
    <row r="41" spans="2:11" x14ac:dyDescent="0.2">
      <c r="B41" s="28">
        <v>4</v>
      </c>
      <c r="C41" s="29" t="s">
        <v>2</v>
      </c>
      <c r="D41" s="35">
        <f>(SUM(SMALL(E41:J41,1))+(SMALL(E41:J41,2))+(SMALL(E41:J41,3))+(SMALL(E41:J41,4)))+K41</f>
        <v>18</v>
      </c>
      <c r="E41" s="35">
        <v>8</v>
      </c>
      <c r="F41" s="35">
        <v>5</v>
      </c>
      <c r="G41" s="35">
        <v>6</v>
      </c>
      <c r="H41" s="35">
        <v>7</v>
      </c>
      <c r="I41" s="35">
        <f>11+5</f>
        <v>16</v>
      </c>
      <c r="J41" s="35">
        <v>2</v>
      </c>
      <c r="K41" s="36">
        <v>-2</v>
      </c>
    </row>
    <row r="42" spans="2:11" x14ac:dyDescent="0.2">
      <c r="B42" s="28">
        <v>5</v>
      </c>
      <c r="C42" s="29" t="s">
        <v>9</v>
      </c>
      <c r="D42" s="35">
        <f>(SUM(SMALL(E42:J42,1))+(SMALL(E42:J42,2))+(SMALL(E42:J42,3))+(SMALL(E42:J42,4)))+K42</f>
        <v>21</v>
      </c>
      <c r="E42" s="35">
        <v>6</v>
      </c>
      <c r="F42" s="35">
        <v>23</v>
      </c>
      <c r="G42" s="35">
        <v>9</v>
      </c>
      <c r="H42" s="35">
        <v>10</v>
      </c>
      <c r="I42" s="35">
        <v>5</v>
      </c>
      <c r="J42" s="35">
        <v>3</v>
      </c>
      <c r="K42" s="36">
        <v>-2</v>
      </c>
    </row>
    <row r="43" spans="2:11" x14ac:dyDescent="0.2">
      <c r="B43" s="28">
        <v>6</v>
      </c>
      <c r="C43" s="29" t="s">
        <v>55</v>
      </c>
      <c r="D43" s="35">
        <f>(SUM(SMALL(E43:J43,1))+(SMALL(E43:J43,2))+(SMALL(E43:J43,3))+(SMALL(E43:J43,4)))+K43</f>
        <v>23</v>
      </c>
      <c r="E43" s="35">
        <v>10</v>
      </c>
      <c r="F43" s="35">
        <v>6</v>
      </c>
      <c r="G43" s="35">
        <v>8</v>
      </c>
      <c r="H43" s="35">
        <f>18+5</f>
        <v>23</v>
      </c>
      <c r="I43" s="35">
        <v>4</v>
      </c>
      <c r="J43" s="35">
        <v>5</v>
      </c>
      <c r="K43" s="36">
        <v>0</v>
      </c>
    </row>
    <row r="44" spans="2:11" x14ac:dyDescent="0.2">
      <c r="B44" s="28">
        <v>6</v>
      </c>
      <c r="C44" s="29" t="s">
        <v>100</v>
      </c>
      <c r="D44" s="35">
        <f>(SUM(SMALL(E44:J44,1))+(SMALL(E44:J44,2))+(SMALL(E44:J44,3))+(SMALL(E44:J44,4)))+K44</f>
        <v>23</v>
      </c>
      <c r="E44" s="35">
        <f>23+5</f>
        <v>28</v>
      </c>
      <c r="F44" s="35">
        <v>2</v>
      </c>
      <c r="G44" s="35">
        <f>19+5</f>
        <v>24</v>
      </c>
      <c r="H44" s="35">
        <v>6</v>
      </c>
      <c r="I44" s="35">
        <v>3</v>
      </c>
      <c r="J44" s="35">
        <f>7+5</f>
        <v>12</v>
      </c>
      <c r="K44" s="36">
        <v>0</v>
      </c>
    </row>
    <row r="45" spans="2:11" x14ac:dyDescent="0.2">
      <c r="B45" s="28">
        <v>8</v>
      </c>
      <c r="C45" s="29" t="s">
        <v>19</v>
      </c>
      <c r="D45" s="35">
        <f>(SUM(SMALL(E45:J45,1))+(SMALL(E45:J45,2))+(SMALL(E45:J45,3))+(SMALL(E45:J45,4)))+K45</f>
        <v>25</v>
      </c>
      <c r="E45" s="35">
        <v>1</v>
      </c>
      <c r="F45" s="35">
        <v>10</v>
      </c>
      <c r="G45" s="35">
        <v>7</v>
      </c>
      <c r="H45" s="35">
        <v>9</v>
      </c>
      <c r="I45" s="35">
        <f>11+5</f>
        <v>16</v>
      </c>
      <c r="J45" s="35">
        <f>7+5</f>
        <v>12</v>
      </c>
      <c r="K45" s="36">
        <v>-2</v>
      </c>
    </row>
    <row r="46" spans="2:11" x14ac:dyDescent="0.2">
      <c r="B46" s="28">
        <v>9</v>
      </c>
      <c r="C46" s="29" t="s">
        <v>3</v>
      </c>
      <c r="D46" s="35">
        <f>(SUM(SMALL(E46:J46,1))+(SMALL(E46:J46,2))+(SMALL(E46:J46,3))+(SMALL(E46:J46,4)))+K46</f>
        <v>31</v>
      </c>
      <c r="E46" s="35">
        <v>2</v>
      </c>
      <c r="F46" s="35">
        <f>28+5</f>
        <v>33</v>
      </c>
      <c r="G46" s="35">
        <v>1</v>
      </c>
      <c r="H46" s="35">
        <f>18+5</f>
        <v>23</v>
      </c>
      <c r="I46" s="35">
        <f>11+5</f>
        <v>16</v>
      </c>
      <c r="J46" s="35">
        <f>7+5</f>
        <v>12</v>
      </c>
      <c r="K46" s="36">
        <v>0</v>
      </c>
    </row>
    <row r="47" spans="2:11" x14ac:dyDescent="0.2">
      <c r="B47" s="28">
        <v>10</v>
      </c>
      <c r="C47" s="29" t="s">
        <v>122</v>
      </c>
      <c r="D47" s="35">
        <f>(SUM(SMALL(E47:J47,1))+(SMALL(E47:J47,2))+(SMALL(E47:J47,3))+(SMALL(E47:J47,4)))+K47</f>
        <v>33</v>
      </c>
      <c r="E47" s="35">
        <f>23+5</f>
        <v>28</v>
      </c>
      <c r="F47" s="35">
        <f>28+5</f>
        <v>33</v>
      </c>
      <c r="G47" s="35">
        <v>4</v>
      </c>
      <c r="H47" s="35">
        <v>1</v>
      </c>
      <c r="I47" s="35">
        <f>11+5</f>
        <v>16</v>
      </c>
      <c r="J47" s="35">
        <f>7+5</f>
        <v>12</v>
      </c>
      <c r="K47" s="36">
        <v>0</v>
      </c>
    </row>
    <row r="48" spans="2:11" x14ac:dyDescent="0.2">
      <c r="B48" s="28">
        <v>11</v>
      </c>
      <c r="C48" s="29" t="s">
        <v>10</v>
      </c>
      <c r="D48" s="35">
        <f>(SUM(SMALL(E48:J48,1))+(SMALL(E48:J48,2))+(SMALL(E48:J48,3))+(SMALL(E48:J48,4)))+K48</f>
        <v>35</v>
      </c>
      <c r="E48" s="35">
        <v>21</v>
      </c>
      <c r="F48" s="35">
        <v>15</v>
      </c>
      <c r="G48" s="35">
        <v>14</v>
      </c>
      <c r="H48" s="35">
        <v>8</v>
      </c>
      <c r="I48" s="35">
        <v>9</v>
      </c>
      <c r="J48" s="35">
        <v>6</v>
      </c>
      <c r="K48" s="36">
        <v>-2</v>
      </c>
    </row>
    <row r="49" spans="2:11" x14ac:dyDescent="0.2">
      <c r="B49" s="28">
        <v>12</v>
      </c>
      <c r="C49" s="29" t="s">
        <v>12</v>
      </c>
      <c r="D49" s="35">
        <f>(SUM(SMALL(E49:J49,1))+(SMALL(E49:J49,2))+(SMALL(E49:J49,3))+(SMALL(E49:J49,4)))+K49</f>
        <v>37</v>
      </c>
      <c r="E49" s="35">
        <v>9</v>
      </c>
      <c r="F49" s="35">
        <f>28+5</f>
        <v>33</v>
      </c>
      <c r="G49" s="35">
        <v>10</v>
      </c>
      <c r="H49" s="35">
        <f>18+5</f>
        <v>23</v>
      </c>
      <c r="I49" s="35">
        <v>6</v>
      </c>
      <c r="J49" s="35">
        <f>7+5</f>
        <v>12</v>
      </c>
      <c r="K49" s="36">
        <v>0</v>
      </c>
    </row>
    <row r="50" spans="2:11" x14ac:dyDescent="0.2">
      <c r="B50" s="28">
        <v>13</v>
      </c>
      <c r="C50" s="29" t="s">
        <v>21</v>
      </c>
      <c r="D50" s="35">
        <f>(SUM(SMALL(E50:J50,1))+(SMALL(E50:J50,2))+(SMALL(E50:J50,3))+(SMALL(E50:J50,4)))+K50</f>
        <v>39</v>
      </c>
      <c r="E50" s="35">
        <v>12</v>
      </c>
      <c r="F50" s="35">
        <v>7</v>
      </c>
      <c r="G50" s="35">
        <f>19+5</f>
        <v>24</v>
      </c>
      <c r="H50" s="35">
        <f>18+5</f>
        <v>23</v>
      </c>
      <c r="I50" s="35">
        <f>11+5</f>
        <v>16</v>
      </c>
      <c r="J50" s="35">
        <v>4</v>
      </c>
      <c r="K50" s="36">
        <v>0</v>
      </c>
    </row>
    <row r="51" spans="2:11" x14ac:dyDescent="0.2">
      <c r="B51" s="28">
        <v>14</v>
      </c>
      <c r="C51" s="29" t="s">
        <v>20</v>
      </c>
      <c r="D51" s="35">
        <f>(SUM(SMALL(E51:J51,1))+(SMALL(E51:J51,2))+(SMALL(E51:J51,3))+(SMALL(E51:J51,4)))+K51</f>
        <v>41</v>
      </c>
      <c r="E51" s="35">
        <v>22</v>
      </c>
      <c r="F51" s="35">
        <v>4</v>
      </c>
      <c r="G51" s="35">
        <f>19+5</f>
        <v>24</v>
      </c>
      <c r="H51" s="35">
        <v>11</v>
      </c>
      <c r="I51" s="35">
        <f>11+5</f>
        <v>16</v>
      </c>
      <c r="J51" s="35">
        <f>7+5</f>
        <v>12</v>
      </c>
      <c r="K51" s="36">
        <v>-2</v>
      </c>
    </row>
    <row r="52" spans="2:11" x14ac:dyDescent="0.2">
      <c r="B52" s="28">
        <v>15</v>
      </c>
      <c r="C52" s="29" t="s">
        <v>26</v>
      </c>
      <c r="D52" s="35">
        <f>(SUM(SMALL(E52:J52,1))+(SMALL(E52:J52,2))+(SMALL(E52:J52,3))+(SMALL(E52:J52,4)))+K52</f>
        <v>42</v>
      </c>
      <c r="E52" s="35">
        <v>20</v>
      </c>
      <c r="F52" s="35">
        <v>11</v>
      </c>
      <c r="G52" s="35">
        <v>15</v>
      </c>
      <c r="H52" s="35">
        <v>14</v>
      </c>
      <c r="I52" s="35">
        <v>7</v>
      </c>
      <c r="J52" s="35">
        <f>7+5</f>
        <v>12</v>
      </c>
      <c r="K52" s="36">
        <v>-2</v>
      </c>
    </row>
    <row r="53" spans="2:11" x14ac:dyDescent="0.2">
      <c r="B53" s="28">
        <v>16</v>
      </c>
      <c r="C53" s="29" t="s">
        <v>103</v>
      </c>
      <c r="D53" s="35">
        <f>(SUM(SMALL(E53:J53,1))+(SMALL(E53:J53,2))+(SMALL(E53:J53,3))+(SMALL(E53:J53,4)))+K53</f>
        <v>46</v>
      </c>
      <c r="E53" s="35">
        <f>23+5</f>
        <v>28</v>
      </c>
      <c r="F53" s="35">
        <v>14</v>
      </c>
      <c r="G53" s="35">
        <v>16</v>
      </c>
      <c r="H53" s="35">
        <v>12</v>
      </c>
      <c r="I53" s="35">
        <v>8</v>
      </c>
      <c r="J53" s="35">
        <f>7+5</f>
        <v>12</v>
      </c>
      <c r="K53" s="36">
        <v>0</v>
      </c>
    </row>
    <row r="54" spans="2:11" x14ac:dyDescent="0.2">
      <c r="B54" s="28">
        <v>17</v>
      </c>
      <c r="C54" s="29" t="s">
        <v>120</v>
      </c>
      <c r="D54" s="35">
        <f>(SUM(SMALL(E54:J54,1))+(SMALL(E54:J54,2))+(SMALL(E54:J54,3))+(SMALL(E54:J54,4)))+K54</f>
        <v>47</v>
      </c>
      <c r="E54" s="35">
        <v>16</v>
      </c>
      <c r="F54" s="35">
        <v>8</v>
      </c>
      <c r="G54" s="35">
        <v>13</v>
      </c>
      <c r="H54" s="35">
        <v>16</v>
      </c>
      <c r="I54" s="35">
        <f>11+5</f>
        <v>16</v>
      </c>
      <c r="J54" s="35">
        <f>7+5</f>
        <v>12</v>
      </c>
      <c r="K54" s="36">
        <v>-2</v>
      </c>
    </row>
    <row r="55" spans="2:11" x14ac:dyDescent="0.2">
      <c r="B55" s="28">
        <v>17</v>
      </c>
      <c r="C55" s="29" t="s">
        <v>27</v>
      </c>
      <c r="D55" s="35">
        <f>(SUM(SMALL(E55:J55,1))+(SMALL(E55:J55,2))+(SMALL(E55:J55,3))+(SMALL(E55:J55,4)))+K55</f>
        <v>47</v>
      </c>
      <c r="E55" s="35">
        <v>14</v>
      </c>
      <c r="F55" s="35">
        <v>12</v>
      </c>
      <c r="G55" s="35">
        <v>11</v>
      </c>
      <c r="H55" s="35">
        <v>18</v>
      </c>
      <c r="I55" s="35">
        <f>11+5</f>
        <v>16</v>
      </c>
      <c r="J55" s="35">
        <f>7+5</f>
        <v>12</v>
      </c>
      <c r="K55" s="36">
        <v>-2</v>
      </c>
    </row>
    <row r="56" spans="2:11" x14ac:dyDescent="0.2">
      <c r="B56" s="28">
        <v>19</v>
      </c>
      <c r="C56" s="29" t="s">
        <v>8</v>
      </c>
      <c r="D56" s="35">
        <f>(SUM(SMALL(E56:J56,1))+(SMALL(E56:J56,2))+(SMALL(E56:J56,3))+(SMALL(E56:J56,4)))+K56</f>
        <v>52</v>
      </c>
      <c r="E56" s="35">
        <v>11</v>
      </c>
      <c r="F56" s="35">
        <f>28+5</f>
        <v>33</v>
      </c>
      <c r="G56" s="35">
        <v>17</v>
      </c>
      <c r="H56" s="35">
        <v>13</v>
      </c>
      <c r="I56" s="35">
        <f>11+5</f>
        <v>16</v>
      </c>
      <c r="J56" s="35">
        <f>7+5</f>
        <v>12</v>
      </c>
      <c r="K56" s="36">
        <v>0</v>
      </c>
    </row>
    <row r="57" spans="2:11" x14ac:dyDescent="0.2">
      <c r="B57" s="28">
        <v>20</v>
      </c>
      <c r="C57" s="29" t="s">
        <v>57</v>
      </c>
      <c r="D57" s="35">
        <f>(SUM(SMALL(E57:J57,1))+(SMALL(E57:J57,2))+(SMALL(E57:J57,3))+(SMALL(E57:J57,4)))+K57</f>
        <v>55</v>
      </c>
      <c r="E57" s="35">
        <v>23</v>
      </c>
      <c r="F57" s="35">
        <v>24</v>
      </c>
      <c r="G57" s="35">
        <v>19</v>
      </c>
      <c r="H57" s="35">
        <v>15</v>
      </c>
      <c r="I57" s="35">
        <v>11</v>
      </c>
      <c r="J57" s="35">
        <f>7+5</f>
        <v>12</v>
      </c>
      <c r="K57" s="36">
        <v>-2</v>
      </c>
    </row>
    <row r="58" spans="2:11" x14ac:dyDescent="0.2">
      <c r="B58" s="28">
        <v>21</v>
      </c>
      <c r="C58" s="29" t="s">
        <v>105</v>
      </c>
      <c r="D58" s="35">
        <f>(SUM(SMALL(E58:J58,1))+(SMALL(E58:J58,2))+(SMALL(E58:J58,3))+(SMALL(E58:J58,4)))+K58</f>
        <v>57</v>
      </c>
      <c r="E58" s="35">
        <f>23+5</f>
        <v>28</v>
      </c>
      <c r="F58" s="35">
        <v>17</v>
      </c>
      <c r="G58" s="35">
        <v>12</v>
      </c>
      <c r="H58" s="35">
        <f>18+5</f>
        <v>23</v>
      </c>
      <c r="I58" s="35">
        <f>11+5</f>
        <v>16</v>
      </c>
      <c r="J58" s="35">
        <f>7+5</f>
        <v>12</v>
      </c>
      <c r="K58" s="36">
        <v>0</v>
      </c>
    </row>
    <row r="59" spans="2:11" x14ac:dyDescent="0.2">
      <c r="B59" s="28">
        <v>22</v>
      </c>
      <c r="C59" s="29" t="s">
        <v>124</v>
      </c>
      <c r="D59" s="35">
        <f>(SUM(SMALL(E59:J59,1))+(SMALL(E59:J59,2))+(SMALL(E59:J59,3))+(SMALL(E59:J59,4)))+K59</f>
        <v>57</v>
      </c>
      <c r="E59" s="35">
        <f>23+5</f>
        <v>28</v>
      </c>
      <c r="F59" s="35">
        <f>28+5</f>
        <v>33</v>
      </c>
      <c r="G59" s="35">
        <f>19+5</f>
        <v>24</v>
      </c>
      <c r="H59" s="35">
        <v>5</v>
      </c>
      <c r="I59" s="35">
        <f>11+5</f>
        <v>16</v>
      </c>
      <c r="J59" s="35">
        <f>7+5</f>
        <v>12</v>
      </c>
      <c r="K59" s="36"/>
    </row>
    <row r="60" spans="2:11" x14ac:dyDescent="0.2">
      <c r="B60" s="28">
        <v>23</v>
      </c>
      <c r="C60" s="29" t="s">
        <v>53</v>
      </c>
      <c r="D60" s="35">
        <f>(SUM(SMALL(E60:J60,1))+(SMALL(E60:J60,2))+(SMALL(E60:J60,3))+(SMALL(E60:J60,4)))+K60</f>
        <v>58</v>
      </c>
      <c r="E60" s="35">
        <v>15</v>
      </c>
      <c r="F60" s="35">
        <v>28</v>
      </c>
      <c r="G60" s="35">
        <v>18</v>
      </c>
      <c r="H60" s="35">
        <v>17</v>
      </c>
      <c r="I60" s="35">
        <f>11+5</f>
        <v>16</v>
      </c>
      <c r="J60" s="35">
        <f>7+5</f>
        <v>12</v>
      </c>
      <c r="K60" s="36">
        <v>-2</v>
      </c>
    </row>
    <row r="61" spans="2:11" x14ac:dyDescent="0.2">
      <c r="B61" s="28">
        <v>24</v>
      </c>
      <c r="C61" s="29" t="s">
        <v>44</v>
      </c>
      <c r="D61" s="35">
        <f>(SUM(SMALL(E61:J61,1))+(SMALL(E61:J61,2))+(SMALL(E61:J61,3))+(SMALL(E61:J61,4)))+K61</f>
        <v>58</v>
      </c>
      <c r="E61" s="35">
        <v>7</v>
      </c>
      <c r="F61" s="35">
        <f>28+5</f>
        <v>33</v>
      </c>
      <c r="G61" s="35">
        <f>19+5</f>
        <v>24</v>
      </c>
      <c r="H61" s="35">
        <f>18+5</f>
        <v>23</v>
      </c>
      <c r="I61" s="35">
        <f>11+5</f>
        <v>16</v>
      </c>
      <c r="J61" s="35">
        <f>7+5</f>
        <v>12</v>
      </c>
      <c r="K61" s="36">
        <v>0</v>
      </c>
    </row>
    <row r="62" spans="2:11" x14ac:dyDescent="0.2">
      <c r="B62" s="28">
        <v>25</v>
      </c>
      <c r="C62" s="29" t="s">
        <v>102</v>
      </c>
      <c r="D62" s="35">
        <f>(SUM(SMALL(E62:J62,1))+(SMALL(E62:J62,2))+(SMALL(E62:J62,3))+(SMALL(E62:J62,4)))+K62</f>
        <v>60</v>
      </c>
      <c r="E62" s="35">
        <f>23+5</f>
        <v>28</v>
      </c>
      <c r="F62" s="35">
        <v>9</v>
      </c>
      <c r="G62" s="35">
        <f>19+5</f>
        <v>24</v>
      </c>
      <c r="H62" s="35">
        <f>18+5</f>
        <v>23</v>
      </c>
      <c r="I62" s="35">
        <f>11+5</f>
        <v>16</v>
      </c>
      <c r="J62" s="35">
        <f>7+5</f>
        <v>12</v>
      </c>
      <c r="K62" s="36">
        <v>0</v>
      </c>
    </row>
    <row r="63" spans="2:11" x14ac:dyDescent="0.2">
      <c r="B63" s="28">
        <v>26</v>
      </c>
      <c r="C63" s="29" t="s">
        <v>138</v>
      </c>
      <c r="D63" s="35">
        <f>(SUM(SMALL(E63:J63,1))+(SMALL(E63:J63,2))+(SMALL(E63:J63,3))+(SMALL(E63:J63,4)))+K63</f>
        <v>64</v>
      </c>
      <c r="E63" s="35">
        <f>23+5</f>
        <v>28</v>
      </c>
      <c r="F63" s="35">
        <f>28+5</f>
        <v>33</v>
      </c>
      <c r="G63" s="35">
        <f>19+5</f>
        <v>24</v>
      </c>
      <c r="H63" s="35">
        <f>18+5</f>
        <v>23</v>
      </c>
      <c r="I63" s="35">
        <v>10</v>
      </c>
      <c r="J63" s="35">
        <v>7</v>
      </c>
      <c r="K63" s="36">
        <v>0</v>
      </c>
    </row>
    <row r="64" spans="2:11" x14ac:dyDescent="0.2">
      <c r="B64" s="28">
        <v>27</v>
      </c>
      <c r="C64" s="29" t="s">
        <v>43</v>
      </c>
      <c r="D64" s="35">
        <f>(SUM(SMALL(E64:J64,1))+(SMALL(E64:J64,2))+(SMALL(E64:J64,3))+(SMALL(E64:J64,4)))+K64</f>
        <v>64</v>
      </c>
      <c r="E64" s="35">
        <v>13</v>
      </c>
      <c r="F64" s="35">
        <f>28+5</f>
        <v>33</v>
      </c>
      <c r="G64" s="35">
        <f>19+5</f>
        <v>24</v>
      </c>
      <c r="H64" s="35">
        <f>18+5</f>
        <v>23</v>
      </c>
      <c r="I64" s="35">
        <f>11+5</f>
        <v>16</v>
      </c>
      <c r="J64" s="35">
        <f>7+5</f>
        <v>12</v>
      </c>
      <c r="K64" s="36">
        <v>0</v>
      </c>
    </row>
    <row r="65" spans="2:11" x14ac:dyDescent="0.2">
      <c r="B65" s="28">
        <v>28</v>
      </c>
      <c r="C65" s="29" t="s">
        <v>104</v>
      </c>
      <c r="D65" s="35">
        <f>(SUM(SMALL(E65:J65,1))+(SMALL(E65:J65,2))+(SMALL(E65:J65,3))+(SMALL(E65:J65,4)))+K65</f>
        <v>67</v>
      </c>
      <c r="E65" s="35">
        <f>23+5</f>
        <v>28</v>
      </c>
      <c r="F65" s="35">
        <v>16</v>
      </c>
      <c r="G65" s="35">
        <f>19+5</f>
        <v>24</v>
      </c>
      <c r="H65" s="35">
        <f>18+5</f>
        <v>23</v>
      </c>
      <c r="I65" s="35">
        <f>11+5</f>
        <v>16</v>
      </c>
      <c r="J65" s="35">
        <f>7+5</f>
        <v>12</v>
      </c>
      <c r="K65" s="36">
        <v>0</v>
      </c>
    </row>
    <row r="66" spans="2:11" x14ac:dyDescent="0.2">
      <c r="B66" s="28">
        <v>29</v>
      </c>
      <c r="C66" s="29" t="s">
        <v>56</v>
      </c>
      <c r="D66" s="35">
        <f>(SUM(SMALL(E66:J66,1))+(SMALL(E66:J66,2))+(SMALL(E66:J66,3))+(SMALL(E66:J66,4)))+K66</f>
        <v>68</v>
      </c>
      <c r="E66" s="35">
        <v>17</v>
      </c>
      <c r="F66" s="35">
        <f>28+5</f>
        <v>33</v>
      </c>
      <c r="G66" s="35">
        <f>19+5</f>
        <v>24</v>
      </c>
      <c r="H66" s="35">
        <f>18+5</f>
        <v>23</v>
      </c>
      <c r="I66" s="35">
        <f>11+5</f>
        <v>16</v>
      </c>
      <c r="J66" s="35">
        <f>7+5</f>
        <v>12</v>
      </c>
      <c r="K66" s="36">
        <v>0</v>
      </c>
    </row>
    <row r="67" spans="2:11" x14ac:dyDescent="0.2">
      <c r="B67" s="28">
        <v>30</v>
      </c>
      <c r="C67" s="29" t="s">
        <v>106</v>
      </c>
      <c r="D67" s="35">
        <f>(SUM(SMALL(E67:J67,1))+(SMALL(E67:J67,2))+(SMALL(E67:J67,3))+(SMALL(E67:J67,4)))+K67</f>
        <v>69</v>
      </c>
      <c r="E67" s="35">
        <f>23+5</f>
        <v>28</v>
      </c>
      <c r="F67" s="35">
        <v>18</v>
      </c>
      <c r="G67" s="35">
        <f>19+5</f>
        <v>24</v>
      </c>
      <c r="H67" s="35">
        <f>18+5</f>
        <v>23</v>
      </c>
      <c r="I67" s="35">
        <f>11+5</f>
        <v>16</v>
      </c>
      <c r="J67" s="35">
        <f>7+5</f>
        <v>12</v>
      </c>
      <c r="K67" s="36">
        <v>0</v>
      </c>
    </row>
    <row r="68" spans="2:11" x14ac:dyDescent="0.2">
      <c r="B68" s="28">
        <v>30</v>
      </c>
      <c r="C68" s="29" t="s">
        <v>23</v>
      </c>
      <c r="D68" s="35">
        <f>(SUM(SMALL(E68:J68,1))+(SMALL(E68:J68,2))+(SMALL(E68:J68,3))+(SMALL(E68:J68,4)))+K68</f>
        <v>69</v>
      </c>
      <c r="E68" s="35">
        <v>18</v>
      </c>
      <c r="F68" s="35">
        <f>28+5</f>
        <v>33</v>
      </c>
      <c r="G68" s="35">
        <f>19+5</f>
        <v>24</v>
      </c>
      <c r="H68" s="35">
        <f>18+5</f>
        <v>23</v>
      </c>
      <c r="I68" s="35">
        <f>11+5</f>
        <v>16</v>
      </c>
      <c r="J68" s="35">
        <f>7+5</f>
        <v>12</v>
      </c>
      <c r="K68" s="36">
        <v>0</v>
      </c>
    </row>
    <row r="69" spans="2:11" x14ac:dyDescent="0.2">
      <c r="B69" s="28">
        <v>32</v>
      </c>
      <c r="C69" s="29" t="s">
        <v>107</v>
      </c>
      <c r="D69" s="35">
        <f>(SUM(SMALL(E69:J69,1))+(SMALL(E69:J69,2))+(SMALL(E69:J69,3))+(SMALL(E69:J69,4)))+K69</f>
        <v>70</v>
      </c>
      <c r="E69" s="35">
        <f>23+5</f>
        <v>28</v>
      </c>
      <c r="F69" s="35">
        <v>19</v>
      </c>
      <c r="G69" s="35">
        <f>19+5</f>
        <v>24</v>
      </c>
      <c r="H69" s="35">
        <f>18+5</f>
        <v>23</v>
      </c>
      <c r="I69" s="35">
        <f>11+5</f>
        <v>16</v>
      </c>
      <c r="J69" s="35">
        <f>7+5</f>
        <v>12</v>
      </c>
      <c r="K69" s="36">
        <v>0</v>
      </c>
    </row>
    <row r="70" spans="2:11" x14ac:dyDescent="0.2">
      <c r="B70" s="28">
        <v>32</v>
      </c>
      <c r="C70" s="29" t="s">
        <v>24</v>
      </c>
      <c r="D70" s="35">
        <f>(SUM(SMALL(E70:J70,1))+(SMALL(E70:J70,2))+(SMALL(E70:J70,3))+(SMALL(E70:J70,4)))+K70</f>
        <v>70</v>
      </c>
      <c r="E70" s="35">
        <v>19</v>
      </c>
      <c r="F70" s="35">
        <f>28+5</f>
        <v>33</v>
      </c>
      <c r="G70" s="35">
        <f>19+5</f>
        <v>24</v>
      </c>
      <c r="H70" s="35">
        <f>18+5</f>
        <v>23</v>
      </c>
      <c r="I70" s="35">
        <f>11+5</f>
        <v>16</v>
      </c>
      <c r="J70" s="35">
        <f>7+5</f>
        <v>12</v>
      </c>
      <c r="K70" s="36">
        <v>0</v>
      </c>
    </row>
    <row r="71" spans="2:11" x14ac:dyDescent="0.2">
      <c r="B71" s="28">
        <v>34</v>
      </c>
      <c r="C71" s="29" t="s">
        <v>108</v>
      </c>
      <c r="D71" s="35">
        <f>(SUM(SMALL(E71:J71,1))+(SMALL(E71:J71,2))+(SMALL(E71:J71,3))+(SMALL(E71:J71,4)))+K71</f>
        <v>71</v>
      </c>
      <c r="E71" s="35">
        <f>23+5</f>
        <v>28</v>
      </c>
      <c r="F71" s="35">
        <v>20</v>
      </c>
      <c r="G71" s="35">
        <f>19+5</f>
        <v>24</v>
      </c>
      <c r="H71" s="35">
        <f>18+5</f>
        <v>23</v>
      </c>
      <c r="I71" s="35">
        <f>11+5</f>
        <v>16</v>
      </c>
      <c r="J71" s="35">
        <f>7+5</f>
        <v>12</v>
      </c>
      <c r="K71" s="36">
        <v>0</v>
      </c>
    </row>
    <row r="72" spans="2:11" x14ac:dyDescent="0.2">
      <c r="B72" s="28">
        <v>35</v>
      </c>
      <c r="C72" s="29" t="s">
        <v>109</v>
      </c>
      <c r="D72" s="35">
        <f>(SUM(SMALL(E72:J72,1))+(SMALL(E72:J72,2))+(SMALL(E72:J72,3))+(SMALL(E72:J72,4)))+K72</f>
        <v>72</v>
      </c>
      <c r="E72" s="35">
        <f>23+5</f>
        <v>28</v>
      </c>
      <c r="F72" s="35">
        <v>21</v>
      </c>
      <c r="G72" s="35">
        <f>19+5</f>
        <v>24</v>
      </c>
      <c r="H72" s="35">
        <f>18+5</f>
        <v>23</v>
      </c>
      <c r="I72" s="35">
        <f>11+5</f>
        <v>16</v>
      </c>
      <c r="J72" s="35">
        <f>7+5</f>
        <v>12</v>
      </c>
      <c r="K72" s="36">
        <v>0</v>
      </c>
    </row>
    <row r="73" spans="2:11" x14ac:dyDescent="0.2">
      <c r="B73" s="28">
        <v>36</v>
      </c>
      <c r="C73" s="29" t="s">
        <v>110</v>
      </c>
      <c r="D73" s="35">
        <f>(SUM(SMALL(E73:J73,1))+(SMALL(E73:J73,2))+(SMALL(E73:J73,3))+(SMALL(E73:J73,4)))+K73</f>
        <v>73</v>
      </c>
      <c r="E73" s="35">
        <f>23+5</f>
        <v>28</v>
      </c>
      <c r="F73" s="35">
        <v>22</v>
      </c>
      <c r="G73" s="35">
        <f>19+5</f>
        <v>24</v>
      </c>
      <c r="H73" s="35">
        <f>18+5</f>
        <v>23</v>
      </c>
      <c r="I73" s="35">
        <f>11+5</f>
        <v>16</v>
      </c>
      <c r="J73" s="35">
        <f>7+5</f>
        <v>12</v>
      </c>
      <c r="K73" s="36">
        <v>0</v>
      </c>
    </row>
    <row r="74" spans="2:11" x14ac:dyDescent="0.2">
      <c r="B74" s="28">
        <v>37</v>
      </c>
      <c r="C74" s="29" t="s">
        <v>111</v>
      </c>
      <c r="D74" s="35">
        <f>(SUM(SMALL(E74:J74,1))+(SMALL(E74:J74,2))+(SMALL(E74:J74,3))+(SMALL(E74:J74,4)))+K74</f>
        <v>75</v>
      </c>
      <c r="E74" s="35">
        <f>23+5</f>
        <v>28</v>
      </c>
      <c r="F74" s="35">
        <v>25</v>
      </c>
      <c r="G74" s="35">
        <f>19+5</f>
        <v>24</v>
      </c>
      <c r="H74" s="35">
        <f>18+5</f>
        <v>23</v>
      </c>
      <c r="I74" s="35">
        <f>11+5</f>
        <v>16</v>
      </c>
      <c r="J74" s="35">
        <f>7+5</f>
        <v>12</v>
      </c>
      <c r="K74" s="36">
        <v>0</v>
      </c>
    </row>
    <row r="75" spans="2:11" x14ac:dyDescent="0.2">
      <c r="B75" s="38">
        <v>38</v>
      </c>
      <c r="C75" s="39" t="s">
        <v>112</v>
      </c>
      <c r="D75" s="66">
        <f>(SUM(SMALL(E75:J75,1))+(SMALL(E75:J75,2))+(SMALL(E75:J75,3))+(SMALL(E75:J75,4)))+K75</f>
        <v>75</v>
      </c>
      <c r="E75" s="35">
        <f>23+5</f>
        <v>28</v>
      </c>
      <c r="F75" s="35">
        <v>26</v>
      </c>
      <c r="G75" s="35">
        <f>19+5</f>
        <v>24</v>
      </c>
      <c r="H75" s="35">
        <f>18+5</f>
        <v>23</v>
      </c>
      <c r="I75" s="66">
        <f>11+5</f>
        <v>16</v>
      </c>
      <c r="J75" s="66">
        <f>7+5</f>
        <v>12</v>
      </c>
      <c r="K75" s="97">
        <v>0</v>
      </c>
    </row>
    <row r="76" spans="2:11" ht="16" thickBot="1" x14ac:dyDescent="0.25">
      <c r="B76" s="25">
        <v>39</v>
      </c>
      <c r="C76" s="26" t="s">
        <v>113</v>
      </c>
      <c r="D76" s="33">
        <f>(SUM(SMALL(E76:J76,1))+(SMALL(E76:J76,2))+(SMALL(E76:J76,3))+(SMALL(E76:J76,4)))+K76</f>
        <v>75</v>
      </c>
      <c r="E76" s="33">
        <f>23+5</f>
        <v>28</v>
      </c>
      <c r="F76" s="33">
        <v>27</v>
      </c>
      <c r="G76" s="33">
        <f>19+5</f>
        <v>24</v>
      </c>
      <c r="H76" s="33">
        <f>18+5</f>
        <v>23</v>
      </c>
      <c r="I76" s="33">
        <f>11+5</f>
        <v>16</v>
      </c>
      <c r="J76" s="33">
        <f>7+5</f>
        <v>12</v>
      </c>
      <c r="K76" s="34">
        <v>0</v>
      </c>
    </row>
    <row r="78" spans="2:11" ht="25" thickBot="1" x14ac:dyDescent="0.25">
      <c r="B78" s="62" t="s">
        <v>59</v>
      </c>
      <c r="C78" s="20"/>
      <c r="D78" s="20"/>
      <c r="E78" s="20"/>
      <c r="F78" s="20"/>
      <c r="G78" s="20"/>
    </row>
    <row r="79" spans="2:11" x14ac:dyDescent="0.2">
      <c r="B79" s="21" t="s">
        <v>13</v>
      </c>
      <c r="C79" s="22" t="s">
        <v>0</v>
      </c>
      <c r="D79" s="23" t="s">
        <v>18</v>
      </c>
      <c r="E79" s="22" t="s">
        <v>16</v>
      </c>
      <c r="F79" s="22" t="s">
        <v>17</v>
      </c>
      <c r="G79" s="22" t="s">
        <v>114</v>
      </c>
      <c r="H79" s="22" t="s">
        <v>87</v>
      </c>
      <c r="I79" s="22" t="s">
        <v>140</v>
      </c>
      <c r="J79" s="22" t="s">
        <v>89</v>
      </c>
      <c r="K79" s="24" t="s">
        <v>88</v>
      </c>
    </row>
    <row r="80" spans="2:11" x14ac:dyDescent="0.2">
      <c r="B80" s="28">
        <v>1</v>
      </c>
      <c r="C80" s="29" t="s">
        <v>55</v>
      </c>
      <c r="D80" s="35">
        <f>(SUM(SMALL(E80:J80,1))+(SMALL(E80:J80,2))+(SMALL(E80:J80,3))+(SMALL(E80:J80,4)))+K80</f>
        <v>4</v>
      </c>
      <c r="E80" s="35">
        <v>1</v>
      </c>
      <c r="F80" s="35">
        <v>1</v>
      </c>
      <c r="G80" s="35">
        <v>1</v>
      </c>
      <c r="H80" s="35">
        <f>3+5</f>
        <v>8</v>
      </c>
      <c r="I80" s="35">
        <v>1</v>
      </c>
      <c r="J80" s="35">
        <v>1</v>
      </c>
      <c r="K80" s="36">
        <v>0</v>
      </c>
    </row>
    <row r="81" spans="2:11" x14ac:dyDescent="0.2">
      <c r="B81" s="28">
        <v>2</v>
      </c>
      <c r="C81" s="29" t="s">
        <v>10</v>
      </c>
      <c r="D81" s="35">
        <f>(SUM(SMALL(E81:J81,1))+(SMALL(E81:J81,2))+(SMALL(E81:J81,3))+(SMALL(E81:J81,4)))+K81</f>
        <v>6</v>
      </c>
      <c r="E81" s="35">
        <v>6</v>
      </c>
      <c r="F81" s="35">
        <v>3</v>
      </c>
      <c r="G81" s="35">
        <v>3</v>
      </c>
      <c r="H81" s="35">
        <v>1</v>
      </c>
      <c r="I81" s="35">
        <v>2</v>
      </c>
      <c r="J81" s="35">
        <v>2</v>
      </c>
      <c r="K81" s="36">
        <v>-2</v>
      </c>
    </row>
    <row r="82" spans="2:11" x14ac:dyDescent="0.2">
      <c r="B82" s="28">
        <v>3</v>
      </c>
      <c r="C82" s="29" t="s">
        <v>8</v>
      </c>
      <c r="D82" s="35">
        <f>(SUM(SMALL(E82:J82,1))+(SMALL(E82:J82,2))+(SMALL(E82:J82,3))+(SMALL(E82:J82,4)))+K82</f>
        <v>16</v>
      </c>
      <c r="E82" s="35">
        <v>2</v>
      </c>
      <c r="F82" s="35">
        <f>9+5</f>
        <v>14</v>
      </c>
      <c r="G82" s="35">
        <v>4</v>
      </c>
      <c r="H82" s="35">
        <v>2</v>
      </c>
      <c r="I82" s="35">
        <f>4+5</f>
        <v>9</v>
      </c>
      <c r="J82" s="35">
        <f>3+5</f>
        <v>8</v>
      </c>
      <c r="K82" s="36">
        <v>0</v>
      </c>
    </row>
    <row r="83" spans="2:11" x14ac:dyDescent="0.2">
      <c r="B83" s="28">
        <v>4</v>
      </c>
      <c r="C83" s="29" t="s">
        <v>57</v>
      </c>
      <c r="D83" s="35">
        <f>(SUM(SMALL(E83:J83,1))+(SMALL(E83:J83,2))+(SMALL(E83:J83,3))+(SMALL(E83:J83,4)))+K83</f>
        <v>17</v>
      </c>
      <c r="E83" s="35">
        <v>7</v>
      </c>
      <c r="F83" s="35">
        <v>8</v>
      </c>
      <c r="G83" s="35">
        <v>5</v>
      </c>
      <c r="H83" s="35">
        <v>3</v>
      </c>
      <c r="I83" s="35">
        <v>4</v>
      </c>
      <c r="J83" s="35">
        <f>3+5</f>
        <v>8</v>
      </c>
      <c r="K83" s="36">
        <v>-2</v>
      </c>
    </row>
    <row r="84" spans="2:11" x14ac:dyDescent="0.2">
      <c r="B84" s="28">
        <v>5</v>
      </c>
      <c r="C84" s="29" t="s">
        <v>105</v>
      </c>
      <c r="D84" s="35">
        <f>(SUM(SMALL(E84:J84,1))+(SMALL(E84:J84,2))+(SMALL(E84:J84,3))+(SMALL(E84:J84,4)))+K84</f>
        <v>23</v>
      </c>
      <c r="E84" s="35">
        <f>7+5</f>
        <v>12</v>
      </c>
      <c r="F84" s="35">
        <v>5</v>
      </c>
      <c r="G84" s="35">
        <v>2</v>
      </c>
      <c r="H84" s="35">
        <f>3+5</f>
        <v>8</v>
      </c>
      <c r="I84" s="35">
        <f>4+5</f>
        <v>9</v>
      </c>
      <c r="J84" s="35">
        <f>3+5</f>
        <v>8</v>
      </c>
      <c r="K84" s="36">
        <v>0</v>
      </c>
    </row>
    <row r="85" spans="2:11" x14ac:dyDescent="0.2">
      <c r="B85" s="28">
        <v>6</v>
      </c>
      <c r="C85" s="29" t="s">
        <v>138</v>
      </c>
      <c r="D85" s="35">
        <f>(SUM(SMALL(E85:J85,1))+(SMALL(E85:J85,2))+(SMALL(E85:J85,3))+(SMALL(E85:J85,4)))+K85</f>
        <v>24</v>
      </c>
      <c r="E85" s="35">
        <f>7+5</f>
        <v>12</v>
      </c>
      <c r="F85" s="35">
        <f>9+5</f>
        <v>14</v>
      </c>
      <c r="G85" s="35">
        <v>10</v>
      </c>
      <c r="H85" s="35">
        <f>3+5</f>
        <v>8</v>
      </c>
      <c r="I85" s="35">
        <v>3</v>
      </c>
      <c r="J85" s="35">
        <v>3</v>
      </c>
      <c r="K85" s="36">
        <v>0</v>
      </c>
    </row>
    <row r="86" spans="2:11" x14ac:dyDescent="0.2">
      <c r="B86" s="28">
        <v>7</v>
      </c>
      <c r="C86" s="29" t="s">
        <v>102</v>
      </c>
      <c r="D86" s="35">
        <f>(SUM(SMALL(E86:J86,1))+(SMALL(E86:J86,2))+(SMALL(E86:J86,3))+(SMALL(E86:J86,4)))+K86</f>
        <v>27</v>
      </c>
      <c r="E86" s="35">
        <f>7+5</f>
        <v>12</v>
      </c>
      <c r="F86" s="35">
        <v>2</v>
      </c>
      <c r="G86" s="35">
        <v>10</v>
      </c>
      <c r="H86" s="35">
        <f>3+5</f>
        <v>8</v>
      </c>
      <c r="I86" s="35">
        <f>4+5</f>
        <v>9</v>
      </c>
      <c r="J86" s="35">
        <f>3+5</f>
        <v>8</v>
      </c>
      <c r="K86" s="36">
        <v>0</v>
      </c>
    </row>
    <row r="87" spans="2:11" x14ac:dyDescent="0.2">
      <c r="B87" s="28">
        <v>8</v>
      </c>
      <c r="C87" s="29" t="s">
        <v>104</v>
      </c>
      <c r="D87" s="35">
        <f>(SUM(SMALL(E87:J87,1))+(SMALL(E87:J87,2))+(SMALL(E87:J87,3))+(SMALL(E87:J87,4)))+K87</f>
        <v>29</v>
      </c>
      <c r="E87" s="35">
        <f>7+5</f>
        <v>12</v>
      </c>
      <c r="F87" s="35">
        <v>4</v>
      </c>
      <c r="G87" s="35">
        <v>10</v>
      </c>
      <c r="H87" s="35">
        <f>3+5</f>
        <v>8</v>
      </c>
      <c r="I87" s="35">
        <f>4+5</f>
        <v>9</v>
      </c>
      <c r="J87" s="35">
        <f>3+5</f>
        <v>8</v>
      </c>
      <c r="K87" s="36">
        <v>0</v>
      </c>
    </row>
    <row r="88" spans="2:11" x14ac:dyDescent="0.2">
      <c r="B88" s="28">
        <v>8</v>
      </c>
      <c r="C88" s="29" t="s">
        <v>56</v>
      </c>
      <c r="D88" s="35">
        <f>(SUM(SMALL(E88:J88,1))+(SMALL(E88:J88,2))+(SMALL(E88:J88,3))+(SMALL(E88:J88,4)))+K88</f>
        <v>29</v>
      </c>
      <c r="E88" s="35">
        <v>4</v>
      </c>
      <c r="F88" s="35">
        <f>9+5</f>
        <v>14</v>
      </c>
      <c r="G88" s="35">
        <v>10</v>
      </c>
      <c r="H88" s="35">
        <f>3+5</f>
        <v>8</v>
      </c>
      <c r="I88" s="35">
        <f>4+5</f>
        <v>9</v>
      </c>
      <c r="J88" s="35">
        <f>3+5</f>
        <v>8</v>
      </c>
      <c r="K88" s="36">
        <v>0</v>
      </c>
    </row>
    <row r="89" spans="2:11" x14ac:dyDescent="0.2">
      <c r="B89" s="28">
        <v>10</v>
      </c>
      <c r="C89" s="29" t="s">
        <v>23</v>
      </c>
      <c r="D89" s="35">
        <f>(SUM(SMALL(E89:J89,1))+(SMALL(E89:J89,2))+(SMALL(E89:J89,3))+(SMALL(E89:J89,4)))+K89</f>
        <v>30</v>
      </c>
      <c r="E89" s="35">
        <v>5</v>
      </c>
      <c r="F89" s="35">
        <f>9+5</f>
        <v>14</v>
      </c>
      <c r="G89" s="35">
        <v>10</v>
      </c>
      <c r="H89" s="35">
        <f>3+5</f>
        <v>8</v>
      </c>
      <c r="I89" s="35">
        <f>4+5</f>
        <v>9</v>
      </c>
      <c r="J89" s="35">
        <f>3+5</f>
        <v>8</v>
      </c>
      <c r="K89" s="36">
        <v>0</v>
      </c>
    </row>
    <row r="90" spans="2:11" x14ac:dyDescent="0.2">
      <c r="B90" s="28">
        <v>11</v>
      </c>
      <c r="C90" s="29" t="s">
        <v>109</v>
      </c>
      <c r="D90" s="35">
        <f>(SUM(SMALL(E90:J90,1))+(SMALL(E90:J90,2))+(SMALL(E90:J90,3))+(SMALL(E90:J90,4)))+K90</f>
        <v>31</v>
      </c>
      <c r="E90" s="35">
        <f>7+5</f>
        <v>12</v>
      </c>
      <c r="F90" s="35">
        <v>6</v>
      </c>
      <c r="G90" s="35">
        <v>10</v>
      </c>
      <c r="H90" s="35">
        <f>3+5</f>
        <v>8</v>
      </c>
      <c r="I90" s="35">
        <f>4+5</f>
        <v>9</v>
      </c>
      <c r="J90" s="35">
        <f>3+5</f>
        <v>8</v>
      </c>
      <c r="K90" s="36">
        <v>0</v>
      </c>
    </row>
    <row r="91" spans="2:11" x14ac:dyDescent="0.2">
      <c r="B91" s="28">
        <v>12</v>
      </c>
      <c r="C91" s="29" t="s">
        <v>110</v>
      </c>
      <c r="D91" s="35">
        <f>(SUM(SMALL(E91:J91,1))+(SMALL(E91:J91,2))+(SMALL(E91:J91,3))+(SMALL(E91:J91,4)))+K91</f>
        <v>32</v>
      </c>
      <c r="E91" s="35">
        <f>7+5</f>
        <v>12</v>
      </c>
      <c r="F91" s="35">
        <v>7</v>
      </c>
      <c r="G91" s="35">
        <v>10</v>
      </c>
      <c r="H91" s="35">
        <f>3+5</f>
        <v>8</v>
      </c>
      <c r="I91" s="35">
        <f>4+5</f>
        <v>9</v>
      </c>
      <c r="J91" s="35">
        <f>3+5</f>
        <v>8</v>
      </c>
      <c r="K91" s="36">
        <v>0</v>
      </c>
    </row>
    <row r="92" spans="2:11" ht="16" thickBot="1" x14ac:dyDescent="0.25">
      <c r="B92" s="25">
        <v>13</v>
      </c>
      <c r="C92" s="26" t="s">
        <v>112</v>
      </c>
      <c r="D92" s="33">
        <f>(SUM(SMALL(E92:J92,1))+(SMALL(E92:J92,2))+(SMALL(E92:J92,3))+(SMALL(E92:J92,4)))+K92</f>
        <v>34</v>
      </c>
      <c r="E92" s="33">
        <f>7+5</f>
        <v>12</v>
      </c>
      <c r="F92" s="33">
        <v>9</v>
      </c>
      <c r="G92" s="33">
        <v>10</v>
      </c>
      <c r="H92" s="33">
        <f>3+5</f>
        <v>8</v>
      </c>
      <c r="I92" s="33">
        <f>4+5</f>
        <v>9</v>
      </c>
      <c r="J92" s="33">
        <f>3+5</f>
        <v>8</v>
      </c>
      <c r="K92" s="34">
        <v>0</v>
      </c>
    </row>
  </sheetData>
  <pageMargins left="0.7" right="0.7" top="0.75" bottom="0.75" header="0.3" footer="0.3"/>
  <pageSetup scale="37" orientation="landscape" r:id="rId1"/>
  <ignoredErrors>
    <ignoredError sqref="I84:I9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62F26-85E7-7C41-8414-F7A9F1C51B55}">
  <sheetPr>
    <pageSetUpPr fitToPage="1"/>
  </sheetPr>
  <dimension ref="B2:Q103"/>
  <sheetViews>
    <sheetView showGridLines="0" zoomScaleNormal="100" workbookViewId="0">
      <selection activeCell="B9" sqref="B9:J10"/>
    </sheetView>
  </sheetViews>
  <sheetFormatPr baseColWidth="10" defaultColWidth="10.6640625" defaultRowHeight="15" x14ac:dyDescent="0.2"/>
  <cols>
    <col min="1" max="1" width="2.5" customWidth="1"/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2" spans="2:10" x14ac:dyDescent="0.2">
      <c r="B2" s="271" t="s">
        <v>58</v>
      </c>
      <c r="C2" s="271"/>
      <c r="D2" s="271"/>
      <c r="E2" s="271"/>
      <c r="F2" s="271"/>
      <c r="G2" s="271"/>
      <c r="H2" s="271"/>
      <c r="I2" s="271"/>
      <c r="J2" s="271"/>
    </row>
    <row r="3" spans="2:10" ht="16" thickBot="1" x14ac:dyDescent="0.25">
      <c r="B3" s="272"/>
      <c r="C3" s="272"/>
      <c r="D3" s="272"/>
      <c r="E3" s="272"/>
      <c r="F3" s="272"/>
      <c r="G3" s="272"/>
      <c r="H3" s="272"/>
      <c r="I3" s="275"/>
      <c r="J3" s="275"/>
    </row>
    <row r="4" spans="2:10" x14ac:dyDescent="0.2">
      <c r="B4" s="2" t="s">
        <v>0</v>
      </c>
      <c r="C4" s="3" t="s">
        <v>39</v>
      </c>
      <c r="D4" s="3" t="s">
        <v>40</v>
      </c>
      <c r="E4" s="4" t="s">
        <v>15</v>
      </c>
      <c r="F4" s="54" t="s">
        <v>28</v>
      </c>
      <c r="G4" s="2" t="s">
        <v>126</v>
      </c>
      <c r="H4" s="5" t="s">
        <v>127</v>
      </c>
      <c r="I4" s="73"/>
      <c r="J4" s="73"/>
    </row>
    <row r="5" spans="2:10" x14ac:dyDescent="0.2">
      <c r="B5" s="259" t="s">
        <v>22</v>
      </c>
      <c r="C5" s="261" t="s">
        <v>45</v>
      </c>
      <c r="D5" s="261">
        <v>1</v>
      </c>
      <c r="E5" s="263">
        <v>1</v>
      </c>
      <c r="F5" s="276">
        <f>H6</f>
        <v>2.6944444444444441E-2</v>
      </c>
      <c r="G5" s="48">
        <f>G6</f>
        <v>1.3460648148148147E-2</v>
      </c>
      <c r="H5" s="50">
        <f>H6-G6</f>
        <v>1.3483796296296294E-2</v>
      </c>
    </row>
    <row r="6" spans="2:10" ht="16" thickBot="1" x14ac:dyDescent="0.25">
      <c r="B6" s="260"/>
      <c r="C6" s="262"/>
      <c r="D6" s="262"/>
      <c r="E6" s="264"/>
      <c r="F6" s="277"/>
      <c r="G6" s="51">
        <v>1.3460648148148147E-2</v>
      </c>
      <c r="H6" s="53">
        <v>2.6944444444444441E-2</v>
      </c>
    </row>
    <row r="9" spans="2:10" x14ac:dyDescent="0.2">
      <c r="B9" s="271" t="s">
        <v>63</v>
      </c>
      <c r="C9" s="271"/>
      <c r="D9" s="271"/>
      <c r="E9" s="271"/>
      <c r="F9" s="271"/>
      <c r="G9" s="271"/>
      <c r="H9" s="271"/>
      <c r="I9" s="271"/>
      <c r="J9" s="271"/>
    </row>
    <row r="10" spans="2:10" ht="16" customHeight="1" thickBot="1" x14ac:dyDescent="0.25">
      <c r="B10" s="272"/>
      <c r="C10" s="272"/>
      <c r="D10" s="272"/>
      <c r="E10" s="272"/>
      <c r="F10" s="272"/>
      <c r="G10" s="272"/>
      <c r="H10" s="272"/>
      <c r="I10" s="275"/>
      <c r="J10" s="275"/>
    </row>
    <row r="11" spans="2:10" ht="16" customHeight="1" x14ac:dyDescent="0.2">
      <c r="B11" s="2" t="s">
        <v>0</v>
      </c>
      <c r="C11" s="3" t="s">
        <v>39</v>
      </c>
      <c r="D11" s="3" t="s">
        <v>40</v>
      </c>
      <c r="E11" s="4" t="s">
        <v>15</v>
      </c>
      <c r="F11" s="5" t="s">
        <v>28</v>
      </c>
      <c r="G11" s="2" t="s">
        <v>126</v>
      </c>
      <c r="H11" s="5" t="s">
        <v>127</v>
      </c>
      <c r="I11" s="73"/>
      <c r="J11" s="73"/>
    </row>
    <row r="12" spans="2:10" x14ac:dyDescent="0.2">
      <c r="B12" s="259" t="s">
        <v>6</v>
      </c>
      <c r="C12" s="261" t="s">
        <v>46</v>
      </c>
      <c r="D12" s="261">
        <v>1</v>
      </c>
      <c r="E12" s="263">
        <v>1</v>
      </c>
      <c r="F12" s="276">
        <f>H13</f>
        <v>2.8414351851851847E-2</v>
      </c>
      <c r="G12" s="48">
        <f>G13</f>
        <v>1.4016203703703704E-2</v>
      </c>
      <c r="H12" s="50">
        <f>H13-G13</f>
        <v>1.4398148148148143E-2</v>
      </c>
    </row>
    <row r="13" spans="2:10" ht="16" thickBot="1" x14ac:dyDescent="0.25">
      <c r="B13" s="260"/>
      <c r="C13" s="262"/>
      <c r="D13" s="262"/>
      <c r="E13" s="264"/>
      <c r="F13" s="277"/>
      <c r="G13" s="51">
        <v>1.4016203703703704E-2</v>
      </c>
      <c r="H13" s="53">
        <v>2.8414351851851847E-2</v>
      </c>
    </row>
    <row r="16" spans="2:10" x14ac:dyDescent="0.2">
      <c r="B16" s="271" t="s">
        <v>60</v>
      </c>
      <c r="C16" s="271"/>
      <c r="D16" s="271"/>
      <c r="E16" s="271"/>
      <c r="F16" s="271"/>
      <c r="G16" s="271"/>
      <c r="H16" s="271"/>
      <c r="I16" s="271"/>
      <c r="J16" s="271"/>
    </row>
    <row r="17" spans="2:10" ht="16" thickBot="1" x14ac:dyDescent="0.25">
      <c r="B17" s="272"/>
      <c r="C17" s="272"/>
      <c r="D17" s="272"/>
      <c r="E17" s="272"/>
      <c r="F17" s="272"/>
      <c r="G17" s="275"/>
      <c r="H17" s="275"/>
      <c r="I17" s="275"/>
      <c r="J17" s="275"/>
    </row>
    <row r="18" spans="2:10" x14ac:dyDescent="0.2">
      <c r="B18" s="2" t="s">
        <v>0</v>
      </c>
      <c r="C18" s="3" t="s">
        <v>39</v>
      </c>
      <c r="D18" s="3" t="s">
        <v>40</v>
      </c>
      <c r="E18" s="4" t="s">
        <v>15</v>
      </c>
      <c r="F18" s="54" t="s">
        <v>28</v>
      </c>
      <c r="G18" s="2" t="s">
        <v>126</v>
      </c>
      <c r="H18" s="3" t="s">
        <v>127</v>
      </c>
      <c r="I18" s="3" t="s">
        <v>128</v>
      </c>
      <c r="J18" s="5" t="s">
        <v>129</v>
      </c>
    </row>
    <row r="19" spans="2:10" x14ac:dyDescent="0.2">
      <c r="B19" s="265" t="s">
        <v>119</v>
      </c>
      <c r="C19" s="261" t="s">
        <v>52</v>
      </c>
      <c r="D19" s="261">
        <v>1</v>
      </c>
      <c r="E19" s="267">
        <v>1</v>
      </c>
      <c r="F19" s="278">
        <f>J20</f>
        <v>4.010416666666667E-2</v>
      </c>
      <c r="G19" s="48">
        <f>G20</f>
        <v>1.0208333333333333E-2</v>
      </c>
      <c r="H19" s="49">
        <f t="shared" ref="H19:J19" si="0">H20-G20</f>
        <v>9.9537037037037042E-3</v>
      </c>
      <c r="I19" s="49">
        <f t="shared" si="0"/>
        <v>9.9768518518518479E-3</v>
      </c>
      <c r="J19" s="50">
        <f t="shared" si="0"/>
        <v>9.9652777777777847E-3</v>
      </c>
    </row>
    <row r="20" spans="2:10" ht="15" customHeight="1" thickBot="1" x14ac:dyDescent="0.25">
      <c r="B20" s="266"/>
      <c r="C20" s="262"/>
      <c r="D20" s="262"/>
      <c r="E20" s="268"/>
      <c r="F20" s="279"/>
      <c r="G20" s="51">
        <v>1.0208333333333333E-2</v>
      </c>
      <c r="H20" s="52">
        <v>2.0162037037037037E-2</v>
      </c>
      <c r="I20" s="52">
        <v>3.0138888888888885E-2</v>
      </c>
      <c r="J20" s="53">
        <v>4.010416666666667E-2</v>
      </c>
    </row>
    <row r="21" spans="2:10" ht="16" thickBot="1" x14ac:dyDescent="0.25"/>
    <row r="22" spans="2:10" x14ac:dyDescent="0.2">
      <c r="B22" s="2" t="s">
        <v>0</v>
      </c>
      <c r="C22" s="3" t="s">
        <v>39</v>
      </c>
      <c r="D22" s="3" t="s">
        <v>40</v>
      </c>
      <c r="E22" s="4" t="s">
        <v>15</v>
      </c>
      <c r="F22" s="54" t="s">
        <v>28</v>
      </c>
      <c r="G22" s="2" t="s">
        <v>126</v>
      </c>
      <c r="H22" s="3" t="s">
        <v>127</v>
      </c>
      <c r="I22" s="3" t="s">
        <v>128</v>
      </c>
      <c r="J22" s="5" t="s">
        <v>129</v>
      </c>
    </row>
    <row r="23" spans="2:10" ht="15" customHeight="1" x14ac:dyDescent="0.2">
      <c r="B23" s="259" t="s">
        <v>101</v>
      </c>
      <c r="C23" s="261" t="s">
        <v>52</v>
      </c>
      <c r="D23" s="261">
        <v>2</v>
      </c>
      <c r="E23" s="267">
        <v>2</v>
      </c>
      <c r="F23" s="278">
        <f>J24</f>
        <v>4.0439814814814817E-2</v>
      </c>
      <c r="G23" s="48">
        <f>G24</f>
        <v>1.0185185185185184E-2</v>
      </c>
      <c r="H23" s="49">
        <f t="shared" ref="H23" si="1">H24-G24</f>
        <v>1.0069444444444445E-2</v>
      </c>
      <c r="I23" s="49">
        <f t="shared" ref="I23" si="2">I24-H24</f>
        <v>1.0092592592592594E-2</v>
      </c>
      <c r="J23" s="50">
        <f t="shared" ref="J23" si="3">J24-I24</f>
        <v>1.0092592592592594E-2</v>
      </c>
    </row>
    <row r="24" spans="2:10" ht="16" thickBot="1" x14ac:dyDescent="0.25">
      <c r="B24" s="260"/>
      <c r="C24" s="262"/>
      <c r="D24" s="262"/>
      <c r="E24" s="268"/>
      <c r="F24" s="279"/>
      <c r="G24" s="51">
        <v>1.0185185185185184E-2</v>
      </c>
      <c r="H24" s="52">
        <v>2.0254629629629629E-2</v>
      </c>
      <c r="I24" s="52">
        <v>3.0347222222222223E-2</v>
      </c>
      <c r="J24" s="53">
        <v>4.0439814814814817E-2</v>
      </c>
    </row>
    <row r="25" spans="2:10" ht="16" thickBot="1" x14ac:dyDescent="0.25"/>
    <row r="26" spans="2:10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4" t="s">
        <v>28</v>
      </c>
      <c r="G26" s="2" t="s">
        <v>126</v>
      </c>
      <c r="H26" s="3" t="s">
        <v>127</v>
      </c>
      <c r="I26" s="3" t="s">
        <v>128</v>
      </c>
      <c r="J26" s="5" t="s">
        <v>129</v>
      </c>
    </row>
    <row r="27" spans="2:10" ht="15" customHeight="1" x14ac:dyDescent="0.2">
      <c r="B27" s="265" t="s">
        <v>25</v>
      </c>
      <c r="C27" s="261" t="s">
        <v>52</v>
      </c>
      <c r="D27" s="261">
        <v>3</v>
      </c>
      <c r="E27" s="267">
        <v>3</v>
      </c>
      <c r="F27" s="278">
        <f>J28</f>
        <v>4.0497685185185185E-2</v>
      </c>
      <c r="G27" s="48">
        <f>G28</f>
        <v>1.0219907407407408E-2</v>
      </c>
      <c r="H27" s="49">
        <f t="shared" ref="H27" si="4">H28-G28</f>
        <v>1.0092592592592592E-2</v>
      </c>
      <c r="I27" s="49">
        <f t="shared" ref="I27" si="5">I28-H28</f>
        <v>1.0092592592592591E-2</v>
      </c>
      <c r="J27" s="50">
        <f t="shared" ref="J27" si="6">J28-I28</f>
        <v>1.0092592592592594E-2</v>
      </c>
    </row>
    <row r="28" spans="2:10" ht="16" thickBot="1" x14ac:dyDescent="0.25">
      <c r="B28" s="266"/>
      <c r="C28" s="262"/>
      <c r="D28" s="262"/>
      <c r="E28" s="268"/>
      <c r="F28" s="279"/>
      <c r="G28" s="51">
        <v>1.0219907407407408E-2</v>
      </c>
      <c r="H28" s="52">
        <v>2.0312500000000001E-2</v>
      </c>
      <c r="I28" s="52">
        <v>3.0405092592592591E-2</v>
      </c>
      <c r="J28" s="53">
        <v>4.0497685185185185E-2</v>
      </c>
    </row>
    <row r="29" spans="2:10" ht="16" thickBot="1" x14ac:dyDescent="0.25"/>
    <row r="30" spans="2:10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4" t="s">
        <v>28</v>
      </c>
      <c r="G30" s="2" t="s">
        <v>126</v>
      </c>
      <c r="H30" s="3" t="s">
        <v>127</v>
      </c>
      <c r="I30" s="3" t="s">
        <v>128</v>
      </c>
      <c r="J30" s="5" t="s">
        <v>129</v>
      </c>
    </row>
    <row r="31" spans="2:10" ht="15" customHeight="1" x14ac:dyDescent="0.2">
      <c r="B31" s="265" t="s">
        <v>5</v>
      </c>
      <c r="C31" s="261" t="s">
        <v>52</v>
      </c>
      <c r="D31" s="261">
        <v>4</v>
      </c>
      <c r="E31" s="267">
        <v>4</v>
      </c>
      <c r="F31" s="278">
        <f>J32</f>
        <v>4.0821759259259259E-2</v>
      </c>
      <c r="G31" s="48">
        <f>G32</f>
        <v>1.045138888888889E-2</v>
      </c>
      <c r="H31" s="49">
        <f t="shared" ref="H31" si="7">H32-G32</f>
        <v>1.0243055555555556E-2</v>
      </c>
      <c r="I31" s="49">
        <f t="shared" ref="I31" si="8">I32-H32</f>
        <v>1.0104166666666664E-2</v>
      </c>
      <c r="J31" s="50">
        <f t="shared" ref="J31" si="9">J32-I32</f>
        <v>1.0023148148148149E-2</v>
      </c>
    </row>
    <row r="32" spans="2:10" ht="16" thickBot="1" x14ac:dyDescent="0.25">
      <c r="B32" s="266"/>
      <c r="C32" s="262"/>
      <c r="D32" s="262"/>
      <c r="E32" s="268"/>
      <c r="F32" s="279"/>
      <c r="G32" s="51">
        <v>1.045138888888889E-2</v>
      </c>
      <c r="H32" s="52">
        <v>2.0694444444444446E-2</v>
      </c>
      <c r="I32" s="52">
        <v>3.079861111111111E-2</v>
      </c>
      <c r="J32" s="53">
        <v>4.0821759259259259E-2</v>
      </c>
    </row>
    <row r="33" spans="2:10" ht="16" thickBot="1" x14ac:dyDescent="0.25"/>
    <row r="34" spans="2:10" x14ac:dyDescent="0.2">
      <c r="B34" s="2" t="s">
        <v>0</v>
      </c>
      <c r="C34" s="3" t="s">
        <v>39</v>
      </c>
      <c r="D34" s="3" t="s">
        <v>40</v>
      </c>
      <c r="E34" s="4" t="s">
        <v>15</v>
      </c>
      <c r="F34" s="54" t="s">
        <v>28</v>
      </c>
      <c r="G34" s="2" t="s">
        <v>126</v>
      </c>
      <c r="H34" s="3" t="s">
        <v>127</v>
      </c>
      <c r="I34" s="3" t="s">
        <v>128</v>
      </c>
      <c r="J34" s="5" t="s">
        <v>129</v>
      </c>
    </row>
    <row r="35" spans="2:10" x14ac:dyDescent="0.2">
      <c r="B35" s="265" t="s">
        <v>124</v>
      </c>
      <c r="C35" s="261" t="s">
        <v>52</v>
      </c>
      <c r="D35" s="261">
        <v>5</v>
      </c>
      <c r="E35" s="267">
        <v>5</v>
      </c>
      <c r="F35" s="278">
        <f>J36</f>
        <v>4.1527777777777775E-2</v>
      </c>
      <c r="G35" s="48">
        <f>G36</f>
        <v>1.0462962962962964E-2</v>
      </c>
      <c r="H35" s="49">
        <f t="shared" ref="H35" si="10">H36-G36</f>
        <v>1.0497685185185185E-2</v>
      </c>
      <c r="I35" s="49">
        <f t="shared" ref="I35" si="11">I36-H36</f>
        <v>1.0370370370370367E-2</v>
      </c>
      <c r="J35" s="50">
        <f t="shared" ref="J35" si="12">J36-I36</f>
        <v>1.019675925925926E-2</v>
      </c>
    </row>
    <row r="36" spans="2:10" ht="16" thickBot="1" x14ac:dyDescent="0.25">
      <c r="B36" s="266"/>
      <c r="C36" s="262"/>
      <c r="D36" s="262"/>
      <c r="E36" s="268"/>
      <c r="F36" s="279"/>
      <c r="G36" s="51">
        <v>1.0462962962962964E-2</v>
      </c>
      <c r="H36" s="52">
        <v>2.0960648148148148E-2</v>
      </c>
      <c r="I36" s="52">
        <v>3.1331018518518515E-2</v>
      </c>
      <c r="J36" s="53">
        <v>4.1527777777777775E-2</v>
      </c>
    </row>
    <row r="37" spans="2:10" ht="16" thickBot="1" x14ac:dyDescent="0.25"/>
    <row r="38" spans="2:10" x14ac:dyDescent="0.2">
      <c r="B38" s="2" t="s">
        <v>0</v>
      </c>
      <c r="C38" s="3" t="s">
        <v>39</v>
      </c>
      <c r="D38" s="3" t="s">
        <v>40</v>
      </c>
      <c r="E38" s="4" t="s">
        <v>15</v>
      </c>
      <c r="F38" s="54" t="s">
        <v>28</v>
      </c>
      <c r="G38" s="2" t="s">
        <v>126</v>
      </c>
      <c r="H38" s="3" t="s">
        <v>127</v>
      </c>
      <c r="I38" s="3" t="s">
        <v>128</v>
      </c>
      <c r="J38" s="5" t="s">
        <v>129</v>
      </c>
    </row>
    <row r="39" spans="2:10" ht="15" customHeight="1" x14ac:dyDescent="0.2">
      <c r="B39" s="265" t="s">
        <v>130</v>
      </c>
      <c r="C39" s="261" t="s">
        <v>52</v>
      </c>
      <c r="D39" s="261">
        <v>6</v>
      </c>
      <c r="E39" s="267">
        <v>6</v>
      </c>
      <c r="F39" s="278">
        <f>J40</f>
        <v>4.1863425925925929E-2</v>
      </c>
      <c r="G39" s="48">
        <f>G40</f>
        <v>1.0532407407407407E-2</v>
      </c>
      <c r="H39" s="49">
        <f t="shared" ref="H39" si="13">H40-G40</f>
        <v>1.0474537037037036E-2</v>
      </c>
      <c r="I39" s="49">
        <f t="shared" ref="I39" si="14">I40-H40</f>
        <v>1.0451388888888889E-2</v>
      </c>
      <c r="J39" s="50">
        <f t="shared" ref="J39" si="15">J40-I40</f>
        <v>1.0405092592592598E-2</v>
      </c>
    </row>
    <row r="40" spans="2:10" ht="16" thickBot="1" x14ac:dyDescent="0.25">
      <c r="B40" s="266"/>
      <c r="C40" s="262"/>
      <c r="D40" s="262"/>
      <c r="E40" s="268"/>
      <c r="F40" s="279"/>
      <c r="G40" s="51">
        <v>1.0532407407407407E-2</v>
      </c>
      <c r="H40" s="52">
        <v>2.1006944444444443E-2</v>
      </c>
      <c r="I40" s="52">
        <v>3.1458333333333331E-2</v>
      </c>
      <c r="J40" s="53">
        <v>4.1863425925925929E-2</v>
      </c>
    </row>
    <row r="41" spans="2:10" ht="16" thickBot="1" x14ac:dyDescent="0.25"/>
    <row r="42" spans="2:10" x14ac:dyDescent="0.2">
      <c r="B42" s="2" t="s">
        <v>0</v>
      </c>
      <c r="C42" s="3" t="s">
        <v>39</v>
      </c>
      <c r="D42" s="3" t="s">
        <v>40</v>
      </c>
      <c r="E42" s="4" t="s">
        <v>15</v>
      </c>
      <c r="F42" s="54" t="s">
        <v>28</v>
      </c>
      <c r="G42" s="2" t="s">
        <v>126</v>
      </c>
      <c r="H42" s="3" t="s">
        <v>127</v>
      </c>
      <c r="I42" s="3" t="s">
        <v>128</v>
      </c>
      <c r="J42" s="5" t="s">
        <v>129</v>
      </c>
    </row>
    <row r="43" spans="2:10" ht="15" customHeight="1" x14ac:dyDescent="0.2">
      <c r="B43" s="265" t="s">
        <v>2</v>
      </c>
      <c r="C43" s="261" t="s">
        <v>52</v>
      </c>
      <c r="D43" s="261">
        <v>7</v>
      </c>
      <c r="E43" s="267">
        <v>7</v>
      </c>
      <c r="F43" s="278">
        <f>J44</f>
        <v>4.3090277777777776E-2</v>
      </c>
      <c r="G43" s="48">
        <f>G44</f>
        <v>1.0937500000000001E-2</v>
      </c>
      <c r="H43" s="49">
        <f t="shared" ref="H43" si="16">H44-G44</f>
        <v>1.0787037037037038E-2</v>
      </c>
      <c r="I43" s="49">
        <f t="shared" ref="I43" si="17">I44-H44</f>
        <v>1.0682870370370367E-2</v>
      </c>
      <c r="J43" s="50">
        <f t="shared" ref="J43" si="18">J44-I44</f>
        <v>1.068287037037037E-2</v>
      </c>
    </row>
    <row r="44" spans="2:10" ht="16" thickBot="1" x14ac:dyDescent="0.25">
      <c r="B44" s="266"/>
      <c r="C44" s="262"/>
      <c r="D44" s="262"/>
      <c r="E44" s="268"/>
      <c r="F44" s="279"/>
      <c r="G44" s="51">
        <v>1.0937500000000001E-2</v>
      </c>
      <c r="H44" s="52">
        <v>2.1724537037037039E-2</v>
      </c>
      <c r="I44" s="52">
        <v>3.2407407407407406E-2</v>
      </c>
      <c r="J44" s="53">
        <v>4.3090277777777776E-2</v>
      </c>
    </row>
    <row r="45" spans="2:10" ht="16" thickBot="1" x14ac:dyDescent="0.25"/>
    <row r="46" spans="2:10" x14ac:dyDescent="0.2">
      <c r="B46" s="2" t="s">
        <v>0</v>
      </c>
      <c r="C46" s="3" t="s">
        <v>39</v>
      </c>
      <c r="D46" s="3" t="s">
        <v>40</v>
      </c>
      <c r="E46" s="4" t="s">
        <v>15</v>
      </c>
      <c r="F46" s="54" t="s">
        <v>28</v>
      </c>
      <c r="G46" s="2" t="s">
        <v>126</v>
      </c>
      <c r="H46" s="3" t="s">
        <v>127</v>
      </c>
      <c r="I46" s="3" t="s">
        <v>128</v>
      </c>
      <c r="J46" s="5" t="s">
        <v>129</v>
      </c>
    </row>
    <row r="47" spans="2:10" ht="15" customHeight="1" x14ac:dyDescent="0.2">
      <c r="B47" s="265" t="s">
        <v>10</v>
      </c>
      <c r="C47" s="261" t="s">
        <v>54</v>
      </c>
      <c r="D47" s="261">
        <v>8</v>
      </c>
      <c r="E47" s="267">
        <v>8</v>
      </c>
      <c r="F47" s="278">
        <f>J48</f>
        <v>4.4178240740740747E-2</v>
      </c>
      <c r="G47" s="48">
        <f>G48</f>
        <v>1.1226851851851854E-2</v>
      </c>
      <c r="H47" s="49">
        <f t="shared" ref="H47" si="19">H48-G48</f>
        <v>1.1053240740740737E-2</v>
      </c>
      <c r="I47" s="49">
        <f t="shared" ref="I47" si="20">I48-H48</f>
        <v>1.0983796296296301E-2</v>
      </c>
      <c r="J47" s="50">
        <f t="shared" ref="J47" si="21">J48-I48</f>
        <v>1.0914351851851856E-2</v>
      </c>
    </row>
    <row r="48" spans="2:10" ht="16" thickBot="1" x14ac:dyDescent="0.25">
      <c r="B48" s="266"/>
      <c r="C48" s="262"/>
      <c r="D48" s="262"/>
      <c r="E48" s="268"/>
      <c r="F48" s="279"/>
      <c r="G48" s="51">
        <v>1.1226851851851854E-2</v>
      </c>
      <c r="H48" s="52">
        <v>2.2280092592592591E-2</v>
      </c>
      <c r="I48" s="52">
        <v>3.3263888888888891E-2</v>
      </c>
      <c r="J48" s="53">
        <v>4.4178240740740747E-2</v>
      </c>
    </row>
    <row r="49" spans="2:17" ht="16" thickBot="1" x14ac:dyDescent="0.25"/>
    <row r="50" spans="2:17" x14ac:dyDescent="0.2">
      <c r="B50" s="2" t="s">
        <v>0</v>
      </c>
      <c r="C50" s="3" t="s">
        <v>39</v>
      </c>
      <c r="D50" s="3" t="s">
        <v>40</v>
      </c>
      <c r="E50" s="4" t="s">
        <v>15</v>
      </c>
      <c r="F50" s="54" t="s">
        <v>28</v>
      </c>
      <c r="G50" s="2" t="s">
        <v>126</v>
      </c>
      <c r="H50" s="3" t="s">
        <v>127</v>
      </c>
      <c r="I50" s="3" t="s">
        <v>128</v>
      </c>
      <c r="J50" s="5" t="s">
        <v>129</v>
      </c>
    </row>
    <row r="51" spans="2:17" x14ac:dyDescent="0.2">
      <c r="B51" s="265" t="s">
        <v>19</v>
      </c>
      <c r="C51" s="261" t="s">
        <v>52</v>
      </c>
      <c r="D51" s="261">
        <v>9</v>
      </c>
      <c r="E51" s="267">
        <v>9</v>
      </c>
      <c r="F51" s="278">
        <f>J52</f>
        <v>4.4201388888888887E-2</v>
      </c>
      <c r="G51" s="48">
        <f>G52</f>
        <v>1.1307870370370371E-2</v>
      </c>
      <c r="H51" s="49">
        <f t="shared" ref="H51" si="22">H52-G52</f>
        <v>1.1064814814814816E-2</v>
      </c>
      <c r="I51" s="49">
        <f t="shared" ref="I51" si="23">I52-H52</f>
        <v>1.1030092592592588E-2</v>
      </c>
      <c r="J51" s="50">
        <f t="shared" ref="J51" si="24">J52-I52</f>
        <v>1.0798611111111113E-2</v>
      </c>
    </row>
    <row r="52" spans="2:17" ht="16" thickBot="1" x14ac:dyDescent="0.25">
      <c r="B52" s="266"/>
      <c r="C52" s="262"/>
      <c r="D52" s="262"/>
      <c r="E52" s="268"/>
      <c r="F52" s="279"/>
      <c r="G52" s="51">
        <v>1.1307870370370371E-2</v>
      </c>
      <c r="H52" s="52">
        <v>2.2372685185185186E-2</v>
      </c>
      <c r="I52" s="52">
        <v>3.3402777777777774E-2</v>
      </c>
      <c r="J52" s="53">
        <v>4.4201388888888887E-2</v>
      </c>
    </row>
    <row r="53" spans="2:17" ht="16" thickBot="1" x14ac:dyDescent="0.25"/>
    <row r="54" spans="2:17" x14ac:dyDescent="0.2">
      <c r="B54" s="2" t="s">
        <v>0</v>
      </c>
      <c r="C54" s="3" t="s">
        <v>39</v>
      </c>
      <c r="D54" s="3" t="s">
        <v>40</v>
      </c>
      <c r="E54" s="4" t="s">
        <v>15</v>
      </c>
      <c r="F54" s="54" t="s">
        <v>28</v>
      </c>
      <c r="G54" s="2" t="s">
        <v>126</v>
      </c>
      <c r="H54" s="3" t="s">
        <v>127</v>
      </c>
      <c r="I54" s="3" t="s">
        <v>128</v>
      </c>
      <c r="J54" s="5" t="s">
        <v>129</v>
      </c>
    </row>
    <row r="55" spans="2:17" x14ac:dyDescent="0.2">
      <c r="B55" s="265" t="s">
        <v>9</v>
      </c>
      <c r="C55" s="261" t="s">
        <v>52</v>
      </c>
      <c r="D55" s="261">
        <v>10</v>
      </c>
      <c r="E55" s="267">
        <v>10</v>
      </c>
      <c r="F55" s="278">
        <f>J56</f>
        <v>4.4641203703703704E-2</v>
      </c>
      <c r="G55" s="48">
        <f>G56</f>
        <v>1.1307870370370371E-2</v>
      </c>
      <c r="H55" s="49">
        <f t="shared" ref="H55" si="25">H56-G56</f>
        <v>1.1203703703703702E-2</v>
      </c>
      <c r="I55" s="49">
        <f t="shared" ref="I55" si="26">I56-H56</f>
        <v>1.1157407407407408E-2</v>
      </c>
      <c r="J55" s="50">
        <f t="shared" ref="J55" si="27">J56-I56</f>
        <v>1.0972222222222223E-2</v>
      </c>
    </row>
    <row r="56" spans="2:17" ht="15" customHeight="1" thickBot="1" x14ac:dyDescent="0.25">
      <c r="B56" s="266"/>
      <c r="C56" s="262"/>
      <c r="D56" s="262"/>
      <c r="E56" s="268"/>
      <c r="F56" s="279"/>
      <c r="G56" s="51">
        <v>1.1307870370370371E-2</v>
      </c>
      <c r="H56" s="52">
        <v>2.2511574074074073E-2</v>
      </c>
      <c r="I56" s="52">
        <v>3.366898148148148E-2</v>
      </c>
      <c r="J56" s="53">
        <v>4.4641203703703704E-2</v>
      </c>
    </row>
    <row r="57" spans="2:17" ht="16" thickBot="1" x14ac:dyDescent="0.25">
      <c r="Q57" s="12"/>
    </row>
    <row r="58" spans="2:17" x14ac:dyDescent="0.2">
      <c r="B58" s="2" t="s">
        <v>0</v>
      </c>
      <c r="C58" s="3" t="s">
        <v>39</v>
      </c>
      <c r="D58" s="3" t="s">
        <v>40</v>
      </c>
      <c r="E58" s="4" t="s">
        <v>15</v>
      </c>
      <c r="F58" s="54" t="s">
        <v>28</v>
      </c>
      <c r="G58" s="2" t="s">
        <v>126</v>
      </c>
      <c r="H58" s="3" t="s">
        <v>127</v>
      </c>
      <c r="I58" s="3" t="s">
        <v>128</v>
      </c>
      <c r="J58" s="5" t="s">
        <v>129</v>
      </c>
    </row>
    <row r="59" spans="2:17" x14ac:dyDescent="0.2">
      <c r="B59" s="265" t="s">
        <v>20</v>
      </c>
      <c r="C59" s="261" t="s">
        <v>52</v>
      </c>
      <c r="D59" s="261">
        <v>11</v>
      </c>
      <c r="E59" s="267">
        <v>11</v>
      </c>
      <c r="F59" s="278">
        <f>J60</f>
        <v>4.6134259259259264E-2</v>
      </c>
      <c r="G59" s="48">
        <f>G60</f>
        <v>1.1689814814814814E-2</v>
      </c>
      <c r="H59" s="49">
        <f t="shared" ref="H59" si="28">H60-G60</f>
        <v>1.150462962962963E-2</v>
      </c>
      <c r="I59" s="49">
        <f t="shared" ref="I59" si="29">I60-H60</f>
        <v>1.1597222222222228E-2</v>
      </c>
      <c r="J59" s="50">
        <f t="shared" ref="J59" si="30">J60-I60</f>
        <v>1.1342592592592592E-2</v>
      </c>
    </row>
    <row r="60" spans="2:17" ht="16" thickBot="1" x14ac:dyDescent="0.25">
      <c r="B60" s="266"/>
      <c r="C60" s="262"/>
      <c r="D60" s="262"/>
      <c r="E60" s="268"/>
      <c r="F60" s="279"/>
      <c r="G60" s="51">
        <v>1.1689814814814814E-2</v>
      </c>
      <c r="H60" s="52">
        <v>2.3194444444444445E-2</v>
      </c>
      <c r="I60" s="52">
        <v>3.4791666666666672E-2</v>
      </c>
      <c r="J60" s="53">
        <v>4.6134259259259264E-2</v>
      </c>
    </row>
    <row r="61" spans="2:17" ht="16" thickBot="1" x14ac:dyDescent="0.25"/>
    <row r="62" spans="2:17" x14ac:dyDescent="0.2">
      <c r="B62" s="2" t="s">
        <v>0</v>
      </c>
      <c r="C62" s="3" t="s">
        <v>39</v>
      </c>
      <c r="D62" s="3" t="s">
        <v>40</v>
      </c>
      <c r="E62" s="4" t="s">
        <v>15</v>
      </c>
      <c r="F62" s="54" t="s">
        <v>28</v>
      </c>
      <c r="G62" s="2" t="s">
        <v>126</v>
      </c>
      <c r="H62" s="3" t="s">
        <v>127</v>
      </c>
      <c r="I62" s="3" t="s">
        <v>128</v>
      </c>
      <c r="J62" s="5" t="s">
        <v>129</v>
      </c>
    </row>
    <row r="63" spans="2:17" x14ac:dyDescent="0.2">
      <c r="B63" s="265" t="s">
        <v>103</v>
      </c>
      <c r="C63" s="261" t="s">
        <v>52</v>
      </c>
      <c r="D63" s="261">
        <v>12</v>
      </c>
      <c r="E63" s="267">
        <v>12</v>
      </c>
      <c r="F63" s="278">
        <f>J64</f>
        <v>4.7523148148148148E-2</v>
      </c>
      <c r="G63" s="48">
        <f>G64</f>
        <v>1.1956018518518517E-2</v>
      </c>
      <c r="H63" s="49">
        <f t="shared" ref="H63" si="31">H64-G64</f>
        <v>1.1817129629629634E-2</v>
      </c>
      <c r="I63" s="49">
        <f t="shared" ref="I63" si="32">I64-H64</f>
        <v>1.2013888888888883E-2</v>
      </c>
      <c r="J63" s="50">
        <f t="shared" ref="J63" si="33">J64-I64</f>
        <v>1.1736111111111114E-2</v>
      </c>
    </row>
    <row r="64" spans="2:17" ht="15" customHeight="1" thickBot="1" x14ac:dyDescent="0.25">
      <c r="B64" s="266"/>
      <c r="C64" s="262"/>
      <c r="D64" s="262"/>
      <c r="E64" s="268"/>
      <c r="F64" s="279"/>
      <c r="G64" s="51">
        <v>1.1956018518518517E-2</v>
      </c>
      <c r="H64" s="52">
        <v>2.3773148148148151E-2</v>
      </c>
      <c r="I64" s="52">
        <v>3.5787037037037034E-2</v>
      </c>
      <c r="J64" s="53">
        <v>4.7523148148148148E-2</v>
      </c>
    </row>
    <row r="65" spans="2:10" ht="16" thickBot="1" x14ac:dyDescent="0.25"/>
    <row r="66" spans="2:10" x14ac:dyDescent="0.2">
      <c r="B66" s="2" t="s">
        <v>0</v>
      </c>
      <c r="C66" s="3" t="s">
        <v>39</v>
      </c>
      <c r="D66" s="3" t="s">
        <v>40</v>
      </c>
      <c r="E66" s="4" t="s">
        <v>15</v>
      </c>
      <c r="F66" s="54" t="s">
        <v>28</v>
      </c>
      <c r="G66" s="2" t="s">
        <v>126</v>
      </c>
      <c r="H66" s="3" t="s">
        <v>127</v>
      </c>
      <c r="I66" s="3" t="s">
        <v>128</v>
      </c>
      <c r="J66" s="5" t="s">
        <v>129</v>
      </c>
    </row>
    <row r="67" spans="2:10" ht="15" customHeight="1" x14ac:dyDescent="0.2">
      <c r="B67" s="265" t="s">
        <v>121</v>
      </c>
      <c r="C67" s="261" t="s">
        <v>54</v>
      </c>
      <c r="D67" s="261">
        <v>13</v>
      </c>
      <c r="E67" s="267">
        <v>13</v>
      </c>
      <c r="F67" s="278">
        <f>J68</f>
        <v>5.0219907407407414E-2</v>
      </c>
      <c r="G67" s="48">
        <f>G68</f>
        <v>1.2569444444444446E-2</v>
      </c>
      <c r="H67" s="49">
        <f t="shared" ref="H67" si="34">H68-G68</f>
        <v>1.2569444444444446E-2</v>
      </c>
      <c r="I67" s="49">
        <f t="shared" ref="I67" si="35">I68-H68</f>
        <v>1.2557870370370365E-2</v>
      </c>
      <c r="J67" s="50">
        <f t="shared" ref="J67" si="36">J68-I68</f>
        <v>1.2523148148148158E-2</v>
      </c>
    </row>
    <row r="68" spans="2:10" ht="16" thickBot="1" x14ac:dyDescent="0.25">
      <c r="B68" s="266"/>
      <c r="C68" s="262"/>
      <c r="D68" s="262"/>
      <c r="E68" s="268"/>
      <c r="F68" s="279"/>
      <c r="G68" s="51">
        <v>1.2569444444444446E-2</v>
      </c>
      <c r="H68" s="52">
        <v>2.5138888888888891E-2</v>
      </c>
      <c r="I68" s="52">
        <v>3.7696759259259256E-2</v>
      </c>
      <c r="J68" s="53">
        <v>5.0219907407407414E-2</v>
      </c>
    </row>
    <row r="69" spans="2:10" ht="16" thickBot="1" x14ac:dyDescent="0.25"/>
    <row r="70" spans="2:10" x14ac:dyDescent="0.2">
      <c r="B70" s="2" t="s">
        <v>0</v>
      </c>
      <c r="C70" s="3" t="s">
        <v>39</v>
      </c>
      <c r="D70" s="3" t="s">
        <v>40</v>
      </c>
      <c r="E70" s="4" t="s">
        <v>15</v>
      </c>
      <c r="F70" s="54" t="s">
        <v>28</v>
      </c>
      <c r="G70" s="2" t="s">
        <v>126</v>
      </c>
      <c r="H70" s="3" t="s">
        <v>127</v>
      </c>
      <c r="I70" s="3" t="s">
        <v>128</v>
      </c>
      <c r="J70" s="5" t="s">
        <v>129</v>
      </c>
    </row>
    <row r="71" spans="2:10" x14ac:dyDescent="0.2">
      <c r="B71" s="265" t="s">
        <v>26</v>
      </c>
      <c r="C71" s="261" t="s">
        <v>52</v>
      </c>
      <c r="D71" s="261">
        <v>14</v>
      </c>
      <c r="E71" s="267">
        <v>14</v>
      </c>
      <c r="F71" s="278">
        <f>J72</f>
        <v>5.0555555555555555E-2</v>
      </c>
      <c r="G71" s="48">
        <f>G72</f>
        <v>1.2708333333333334E-2</v>
      </c>
      <c r="H71" s="49">
        <f t="shared" ref="H71" si="37">H72-G72</f>
        <v>1.2581018518518517E-2</v>
      </c>
      <c r="I71" s="49">
        <f t="shared" ref="I71" si="38">I72-H72</f>
        <v>1.2685185185185185E-2</v>
      </c>
      <c r="J71" s="50">
        <f t="shared" ref="J71" si="39">J72-I72</f>
        <v>1.2581018518518519E-2</v>
      </c>
    </row>
    <row r="72" spans="2:10" ht="15" customHeight="1" thickBot="1" x14ac:dyDescent="0.25">
      <c r="B72" s="266"/>
      <c r="C72" s="262"/>
      <c r="D72" s="262"/>
      <c r="E72" s="268"/>
      <c r="F72" s="279"/>
      <c r="G72" s="51">
        <v>1.2708333333333334E-2</v>
      </c>
      <c r="H72" s="52">
        <v>2.5289351851851851E-2</v>
      </c>
      <c r="I72" s="52">
        <v>3.7974537037037036E-2</v>
      </c>
      <c r="J72" s="53">
        <v>5.0555555555555555E-2</v>
      </c>
    </row>
    <row r="73" spans="2:10" ht="16" thickBot="1" x14ac:dyDescent="0.25"/>
    <row r="74" spans="2:10" x14ac:dyDescent="0.2">
      <c r="B74" s="2" t="s">
        <v>0</v>
      </c>
      <c r="C74" s="3" t="s">
        <v>39</v>
      </c>
      <c r="D74" s="3" t="s">
        <v>40</v>
      </c>
      <c r="E74" s="4" t="s">
        <v>15</v>
      </c>
      <c r="F74" s="54" t="s">
        <v>28</v>
      </c>
      <c r="G74" s="2" t="s">
        <v>126</v>
      </c>
      <c r="H74" s="3" t="s">
        <v>127</v>
      </c>
      <c r="I74" s="3" t="s">
        <v>128</v>
      </c>
      <c r="J74" s="5" t="s">
        <v>129</v>
      </c>
    </row>
    <row r="75" spans="2:10" ht="15" customHeight="1" x14ac:dyDescent="0.2">
      <c r="B75" s="265" t="s">
        <v>57</v>
      </c>
      <c r="C75" s="261" t="s">
        <v>54</v>
      </c>
      <c r="D75" s="261">
        <v>15</v>
      </c>
      <c r="E75" s="267">
        <v>15</v>
      </c>
      <c r="F75" s="278">
        <f>J76</f>
        <v>5.8310185185185187E-2</v>
      </c>
      <c r="G75" s="48">
        <f>G76</f>
        <v>1.4456018518518519E-2</v>
      </c>
      <c r="H75" s="49">
        <f t="shared" ref="H75" si="40">H76-G76</f>
        <v>1.4710648148148145E-2</v>
      </c>
      <c r="I75" s="49">
        <f t="shared" ref="I75" si="41">I76-H76</f>
        <v>1.4502314814814819E-2</v>
      </c>
      <c r="J75" s="50">
        <f t="shared" ref="J75" si="42">J76-I76</f>
        <v>1.4641203703703705E-2</v>
      </c>
    </row>
    <row r="76" spans="2:10" ht="15" customHeight="1" thickBot="1" x14ac:dyDescent="0.25">
      <c r="B76" s="266"/>
      <c r="C76" s="262"/>
      <c r="D76" s="262"/>
      <c r="E76" s="268"/>
      <c r="F76" s="279"/>
      <c r="G76" s="51">
        <v>1.4456018518518519E-2</v>
      </c>
      <c r="H76" s="52">
        <v>2.9166666666666664E-2</v>
      </c>
      <c r="I76" s="52">
        <v>4.3668981481481482E-2</v>
      </c>
      <c r="J76" s="53">
        <v>5.8310185185185187E-2</v>
      </c>
    </row>
    <row r="77" spans="2:10" ht="16" thickBot="1" x14ac:dyDescent="0.25"/>
    <row r="78" spans="2:10" x14ac:dyDescent="0.2">
      <c r="B78" s="2" t="s">
        <v>0</v>
      </c>
      <c r="C78" s="3" t="s">
        <v>39</v>
      </c>
      <c r="D78" s="3" t="s">
        <v>40</v>
      </c>
      <c r="E78" s="4" t="s">
        <v>15</v>
      </c>
      <c r="F78" s="54" t="s">
        <v>28</v>
      </c>
      <c r="G78" s="2" t="s">
        <v>126</v>
      </c>
      <c r="H78" s="3" t="s">
        <v>127</v>
      </c>
      <c r="I78" s="3" t="s">
        <v>128</v>
      </c>
      <c r="J78" s="5" t="s">
        <v>129</v>
      </c>
    </row>
    <row r="79" spans="2:10" x14ac:dyDescent="0.2">
      <c r="B79" s="265" t="s">
        <v>120</v>
      </c>
      <c r="C79" s="261" t="s">
        <v>52</v>
      </c>
      <c r="D79" s="261">
        <v>16</v>
      </c>
      <c r="E79" s="267">
        <v>16</v>
      </c>
      <c r="F79" s="278">
        <f>J80</f>
        <v>5.9259259259259262E-2</v>
      </c>
      <c r="G79" s="48">
        <f>G80</f>
        <v>1.4363425925925925E-2</v>
      </c>
      <c r="H79" s="49">
        <f t="shared" ref="H79" si="43">H80-G80</f>
        <v>1.458333333333333E-2</v>
      </c>
      <c r="I79" s="49">
        <f t="shared" ref="I79" si="44">I80-H80</f>
        <v>1.4988425925925933E-2</v>
      </c>
      <c r="J79" s="50">
        <f t="shared" ref="J79" si="45">J80-I80</f>
        <v>1.5324074074074073E-2</v>
      </c>
    </row>
    <row r="80" spans="2:10" ht="15" customHeight="1" thickBot="1" x14ac:dyDescent="0.25">
      <c r="B80" s="266"/>
      <c r="C80" s="262"/>
      <c r="D80" s="262"/>
      <c r="E80" s="268"/>
      <c r="F80" s="279"/>
      <c r="G80" s="51">
        <v>1.4363425925925925E-2</v>
      </c>
      <c r="H80" s="52">
        <v>2.8946759259259255E-2</v>
      </c>
      <c r="I80" s="52">
        <v>4.3935185185185188E-2</v>
      </c>
      <c r="J80" s="53">
        <v>5.9259259259259262E-2</v>
      </c>
    </row>
    <row r="81" spans="2:10" ht="16" thickBot="1" x14ac:dyDescent="0.25"/>
    <row r="82" spans="2:10" x14ac:dyDescent="0.2">
      <c r="B82" s="2" t="s">
        <v>0</v>
      </c>
      <c r="C82" s="3" t="s">
        <v>39</v>
      </c>
      <c r="D82" s="3" t="s">
        <v>40</v>
      </c>
      <c r="E82" s="4" t="s">
        <v>15</v>
      </c>
      <c r="F82" s="54" t="s">
        <v>28</v>
      </c>
      <c r="G82" s="2" t="s">
        <v>126</v>
      </c>
      <c r="H82" s="3" t="s">
        <v>127</v>
      </c>
      <c r="I82" s="3" t="s">
        <v>128</v>
      </c>
      <c r="J82" s="5" t="s">
        <v>129</v>
      </c>
    </row>
    <row r="83" spans="2:10" x14ac:dyDescent="0.2">
      <c r="B83" s="265" t="s">
        <v>53</v>
      </c>
      <c r="C83" s="261" t="s">
        <v>52</v>
      </c>
      <c r="D83" s="261">
        <v>17</v>
      </c>
      <c r="E83" s="267">
        <v>17</v>
      </c>
      <c r="F83" s="278">
        <f>J84</f>
        <v>5.9826388888888887E-2</v>
      </c>
      <c r="G83" s="48">
        <f>G84</f>
        <v>1.4826388888888889E-2</v>
      </c>
      <c r="H83" s="49">
        <f t="shared" ref="H83" si="46">H84-G84</f>
        <v>1.489583333333333E-2</v>
      </c>
      <c r="I83" s="49">
        <f t="shared" ref="I83" si="47">I84-H84</f>
        <v>1.4988425925925933E-2</v>
      </c>
      <c r="J83" s="50">
        <f t="shared" ref="J83" si="48">J84-I84</f>
        <v>1.5115740740740735E-2</v>
      </c>
    </row>
    <row r="84" spans="2:10" ht="15" customHeight="1" thickBot="1" x14ac:dyDescent="0.25">
      <c r="B84" s="266"/>
      <c r="C84" s="262"/>
      <c r="D84" s="262"/>
      <c r="E84" s="268"/>
      <c r="F84" s="279"/>
      <c r="G84" s="51">
        <v>1.4826388888888889E-2</v>
      </c>
      <c r="H84" s="52">
        <v>2.9722222222222219E-2</v>
      </c>
      <c r="I84" s="52">
        <v>4.4710648148148152E-2</v>
      </c>
      <c r="J84" s="53">
        <v>5.9826388888888887E-2</v>
      </c>
    </row>
    <row r="85" spans="2:10" ht="16" thickBot="1" x14ac:dyDescent="0.25"/>
    <row r="86" spans="2:10" x14ac:dyDescent="0.2">
      <c r="B86" s="2" t="s">
        <v>0</v>
      </c>
      <c r="C86" s="3" t="s">
        <v>39</v>
      </c>
      <c r="D86" s="3" t="s">
        <v>40</v>
      </c>
      <c r="E86" s="4" t="s">
        <v>15</v>
      </c>
      <c r="F86" s="54" t="s">
        <v>28</v>
      </c>
      <c r="G86" s="2" t="s">
        <v>126</v>
      </c>
      <c r="H86" s="3" t="s">
        <v>127</v>
      </c>
      <c r="I86" s="3" t="s">
        <v>128</v>
      </c>
      <c r="J86" s="5" t="s">
        <v>129</v>
      </c>
    </row>
    <row r="87" spans="2:10" x14ac:dyDescent="0.2">
      <c r="B87" s="265" t="s">
        <v>27</v>
      </c>
      <c r="C87" s="261" t="s">
        <v>52</v>
      </c>
      <c r="D87" s="261">
        <v>18</v>
      </c>
      <c r="E87" s="267">
        <v>18</v>
      </c>
      <c r="F87" s="278" t="s">
        <v>125</v>
      </c>
      <c r="G87" s="48">
        <f>G88</f>
        <v>2.4918981481481483E-2</v>
      </c>
      <c r="H87" s="49">
        <f t="shared" ref="H87" si="49">H88-G88</f>
        <v>1.3796296296296296E-2</v>
      </c>
      <c r="I87" s="49">
        <f t="shared" ref="I87" si="50">I88-H88</f>
        <v>1.4120370370370366E-2</v>
      </c>
      <c r="J87" s="50" t="s">
        <v>42</v>
      </c>
    </row>
    <row r="88" spans="2:10" ht="16" thickBot="1" x14ac:dyDescent="0.25">
      <c r="B88" s="266"/>
      <c r="C88" s="262"/>
      <c r="D88" s="262"/>
      <c r="E88" s="268"/>
      <c r="F88" s="279"/>
      <c r="G88" s="51">
        <v>2.4918981481481483E-2</v>
      </c>
      <c r="H88" s="52">
        <v>3.8715277777777779E-2</v>
      </c>
      <c r="I88" s="52">
        <v>5.2835648148148145E-2</v>
      </c>
      <c r="J88" s="53" t="s">
        <v>42</v>
      </c>
    </row>
    <row r="91" spans="2:10" x14ac:dyDescent="0.2">
      <c r="B91" s="271" t="s">
        <v>59</v>
      </c>
      <c r="C91" s="271"/>
      <c r="D91" s="271"/>
      <c r="E91" s="271"/>
      <c r="F91" s="271"/>
      <c r="G91" s="271"/>
      <c r="H91" s="271"/>
      <c r="I91" s="271"/>
      <c r="J91" s="271"/>
    </row>
    <row r="92" spans="2:10" ht="16" thickBot="1" x14ac:dyDescent="0.25">
      <c r="B92" s="272"/>
      <c r="C92" s="272"/>
      <c r="D92" s="272"/>
      <c r="E92" s="272"/>
      <c r="F92" s="272"/>
      <c r="G92" s="272"/>
      <c r="H92" s="272"/>
      <c r="I92" s="272"/>
      <c r="J92" s="272"/>
    </row>
    <row r="93" spans="2:10" x14ac:dyDescent="0.2">
      <c r="B93" s="2" t="s">
        <v>0</v>
      </c>
      <c r="C93" s="3" t="s">
        <v>39</v>
      </c>
      <c r="D93" s="3" t="s">
        <v>40</v>
      </c>
      <c r="E93" s="4" t="s">
        <v>15</v>
      </c>
      <c r="F93" s="54" t="s">
        <v>28</v>
      </c>
      <c r="G93" s="2" t="s">
        <v>126</v>
      </c>
      <c r="H93" s="3" t="s">
        <v>127</v>
      </c>
      <c r="I93" s="3" t="s">
        <v>128</v>
      </c>
      <c r="J93" s="5" t="s">
        <v>129</v>
      </c>
    </row>
    <row r="94" spans="2:10" ht="15" customHeight="1" x14ac:dyDescent="0.2">
      <c r="B94" s="265" t="s">
        <v>10</v>
      </c>
      <c r="C94" s="261" t="s">
        <v>54</v>
      </c>
      <c r="D94" s="261">
        <v>1</v>
      </c>
      <c r="E94" s="267">
        <v>1</v>
      </c>
      <c r="F94" s="278">
        <f>J95</f>
        <v>4.4178240740740747E-2</v>
      </c>
      <c r="G94" s="48">
        <f>G95</f>
        <v>1.1226851851851854E-2</v>
      </c>
      <c r="H94" s="49">
        <f t="shared" ref="H94" si="51">H95-G95</f>
        <v>1.1053240740740737E-2</v>
      </c>
      <c r="I94" s="49">
        <f t="shared" ref="I94" si="52">I95-H95</f>
        <v>1.0983796296296301E-2</v>
      </c>
      <c r="J94" s="50">
        <f t="shared" ref="J94" si="53">J95-I95</f>
        <v>1.0914351851851856E-2</v>
      </c>
    </row>
    <row r="95" spans="2:10" ht="16" thickBot="1" x14ac:dyDescent="0.25">
      <c r="B95" s="266"/>
      <c r="C95" s="262"/>
      <c r="D95" s="262"/>
      <c r="E95" s="268"/>
      <c r="F95" s="279"/>
      <c r="G95" s="51">
        <v>1.1226851851851854E-2</v>
      </c>
      <c r="H95" s="52">
        <v>2.2280092592592591E-2</v>
      </c>
      <c r="I95" s="52">
        <v>3.3263888888888891E-2</v>
      </c>
      <c r="J95" s="53">
        <v>4.4178240740740747E-2</v>
      </c>
    </row>
    <row r="96" spans="2:10" ht="16" thickBot="1" x14ac:dyDescent="0.25"/>
    <row r="97" spans="2:10" x14ac:dyDescent="0.2">
      <c r="B97" s="2" t="s">
        <v>0</v>
      </c>
      <c r="C97" s="3" t="s">
        <v>39</v>
      </c>
      <c r="D97" s="3" t="s">
        <v>40</v>
      </c>
      <c r="E97" s="4" t="s">
        <v>15</v>
      </c>
      <c r="F97" s="54" t="s">
        <v>28</v>
      </c>
      <c r="G97" s="2" t="s">
        <v>126</v>
      </c>
      <c r="H97" s="3" t="s">
        <v>127</v>
      </c>
      <c r="I97" s="3" t="s">
        <v>128</v>
      </c>
      <c r="J97" s="5" t="s">
        <v>129</v>
      </c>
    </row>
    <row r="98" spans="2:10" ht="15" customHeight="1" x14ac:dyDescent="0.2">
      <c r="B98" s="265" t="s">
        <v>121</v>
      </c>
      <c r="C98" s="261" t="s">
        <v>54</v>
      </c>
      <c r="D98" s="261">
        <v>2</v>
      </c>
      <c r="E98" s="267">
        <v>2</v>
      </c>
      <c r="F98" s="278">
        <f>J99</f>
        <v>5.0219907407407414E-2</v>
      </c>
      <c r="G98" s="48">
        <f>G99</f>
        <v>1.2569444444444446E-2</v>
      </c>
      <c r="H98" s="49">
        <f t="shared" ref="H98" si="54">H99-G99</f>
        <v>1.2569444444444446E-2</v>
      </c>
      <c r="I98" s="49">
        <f t="shared" ref="I98" si="55">I99-H99</f>
        <v>1.2557870370370365E-2</v>
      </c>
      <c r="J98" s="50">
        <f t="shared" ref="J98" si="56">J99-I99</f>
        <v>1.2523148148148158E-2</v>
      </c>
    </row>
    <row r="99" spans="2:10" ht="16" thickBot="1" x14ac:dyDescent="0.25">
      <c r="B99" s="266"/>
      <c r="C99" s="262"/>
      <c r="D99" s="262"/>
      <c r="E99" s="268"/>
      <c r="F99" s="279"/>
      <c r="G99" s="51">
        <v>1.2569444444444446E-2</v>
      </c>
      <c r="H99" s="52">
        <v>2.5138888888888891E-2</v>
      </c>
      <c r="I99" s="52">
        <v>3.7696759259259256E-2</v>
      </c>
      <c r="J99" s="53">
        <v>5.0219907407407414E-2</v>
      </c>
    </row>
    <row r="100" spans="2:10" ht="16" thickBot="1" x14ac:dyDescent="0.25"/>
    <row r="101" spans="2:10" x14ac:dyDescent="0.2">
      <c r="B101" s="2" t="s">
        <v>0</v>
      </c>
      <c r="C101" s="3" t="s">
        <v>39</v>
      </c>
      <c r="D101" s="3" t="s">
        <v>40</v>
      </c>
      <c r="E101" s="4" t="s">
        <v>15</v>
      </c>
      <c r="F101" s="54" t="s">
        <v>28</v>
      </c>
      <c r="G101" s="2" t="s">
        <v>126</v>
      </c>
      <c r="H101" s="3" t="s">
        <v>127</v>
      </c>
      <c r="I101" s="3" t="s">
        <v>128</v>
      </c>
      <c r="J101" s="5" t="s">
        <v>129</v>
      </c>
    </row>
    <row r="102" spans="2:10" ht="15" customHeight="1" x14ac:dyDescent="0.2">
      <c r="B102" s="265" t="s">
        <v>57</v>
      </c>
      <c r="C102" s="261" t="s">
        <v>54</v>
      </c>
      <c r="D102" s="261">
        <v>3</v>
      </c>
      <c r="E102" s="267">
        <v>3</v>
      </c>
      <c r="F102" s="278">
        <f>J103</f>
        <v>5.8310185185185187E-2</v>
      </c>
      <c r="G102" s="48">
        <f>G103</f>
        <v>1.4456018518518519E-2</v>
      </c>
      <c r="H102" s="49">
        <f t="shared" ref="H102" si="57">H103-G103</f>
        <v>1.4710648148148145E-2</v>
      </c>
      <c r="I102" s="49">
        <f t="shared" ref="I102" si="58">I103-H103</f>
        <v>1.4502314814814819E-2</v>
      </c>
      <c r="J102" s="50">
        <f t="shared" ref="J102" si="59">J103-I103</f>
        <v>1.4641203703703705E-2</v>
      </c>
    </row>
    <row r="103" spans="2:10" ht="16" thickBot="1" x14ac:dyDescent="0.25">
      <c r="B103" s="266"/>
      <c r="C103" s="262"/>
      <c r="D103" s="262"/>
      <c r="E103" s="268"/>
      <c r="F103" s="279"/>
      <c r="G103" s="51">
        <v>1.4456018518518519E-2</v>
      </c>
      <c r="H103" s="52">
        <v>2.9166666666666664E-2</v>
      </c>
      <c r="I103" s="52">
        <v>4.3668981481481482E-2</v>
      </c>
      <c r="J103" s="53">
        <v>5.8310185185185187E-2</v>
      </c>
    </row>
  </sheetData>
  <mergeCells count="119">
    <mergeCell ref="B87:B88"/>
    <mergeCell ref="C87:C88"/>
    <mergeCell ref="D87:D88"/>
    <mergeCell ref="E87:E88"/>
    <mergeCell ref="F87:F88"/>
    <mergeCell ref="B102:B103"/>
    <mergeCell ref="C102:C103"/>
    <mergeCell ref="D102:D103"/>
    <mergeCell ref="E102:E103"/>
    <mergeCell ref="F102:F103"/>
    <mergeCell ref="B94:B95"/>
    <mergeCell ref="C94:C95"/>
    <mergeCell ref="D94:D95"/>
    <mergeCell ref="E94:E95"/>
    <mergeCell ref="F94:F95"/>
    <mergeCell ref="B98:B99"/>
    <mergeCell ref="C98:C99"/>
    <mergeCell ref="D98:D99"/>
    <mergeCell ref="E98:E99"/>
    <mergeCell ref="F98:F99"/>
    <mergeCell ref="B91:J92"/>
    <mergeCell ref="B79:B80"/>
    <mergeCell ref="C79:C80"/>
    <mergeCell ref="D79:D80"/>
    <mergeCell ref="E79:E80"/>
    <mergeCell ref="F79:F80"/>
    <mergeCell ref="B83:B84"/>
    <mergeCell ref="C83:C84"/>
    <mergeCell ref="D83:D84"/>
    <mergeCell ref="E83:E84"/>
    <mergeCell ref="F83:F84"/>
    <mergeCell ref="B71:B72"/>
    <mergeCell ref="C71:C72"/>
    <mergeCell ref="D71:D72"/>
    <mergeCell ref="E71:E72"/>
    <mergeCell ref="F71:F72"/>
    <mergeCell ref="B75:B76"/>
    <mergeCell ref="C75:C76"/>
    <mergeCell ref="D75:D76"/>
    <mergeCell ref="E75:E76"/>
    <mergeCell ref="F75:F76"/>
    <mergeCell ref="B63:B64"/>
    <mergeCell ref="C63:C64"/>
    <mergeCell ref="D63:D64"/>
    <mergeCell ref="E63:E64"/>
    <mergeCell ref="F63:F64"/>
    <mergeCell ref="B67:B68"/>
    <mergeCell ref="C67:C68"/>
    <mergeCell ref="D67:D68"/>
    <mergeCell ref="E67:E68"/>
    <mergeCell ref="F67:F68"/>
    <mergeCell ref="B55:B56"/>
    <mergeCell ref="C55:C56"/>
    <mergeCell ref="D55:D56"/>
    <mergeCell ref="E55:E56"/>
    <mergeCell ref="F55:F56"/>
    <mergeCell ref="B59:B60"/>
    <mergeCell ref="C59:C60"/>
    <mergeCell ref="D59:D60"/>
    <mergeCell ref="E59:E60"/>
    <mergeCell ref="F59:F60"/>
    <mergeCell ref="B47:B48"/>
    <mergeCell ref="C47:C48"/>
    <mergeCell ref="D47:D48"/>
    <mergeCell ref="E47:E48"/>
    <mergeCell ref="F47:F48"/>
    <mergeCell ref="B51:B52"/>
    <mergeCell ref="C51:C52"/>
    <mergeCell ref="D51:D52"/>
    <mergeCell ref="E51:E52"/>
    <mergeCell ref="F51:F52"/>
    <mergeCell ref="B39:B40"/>
    <mergeCell ref="C39:C40"/>
    <mergeCell ref="D39:D40"/>
    <mergeCell ref="E39:E40"/>
    <mergeCell ref="F39:F40"/>
    <mergeCell ref="B43:B44"/>
    <mergeCell ref="C43:C44"/>
    <mergeCell ref="D43:D44"/>
    <mergeCell ref="E43:E44"/>
    <mergeCell ref="F43:F44"/>
    <mergeCell ref="B31:B32"/>
    <mergeCell ref="C31:C32"/>
    <mergeCell ref="D31:D32"/>
    <mergeCell ref="E31:E32"/>
    <mergeCell ref="F31:F32"/>
    <mergeCell ref="B35:B36"/>
    <mergeCell ref="C35:C36"/>
    <mergeCell ref="D35:D36"/>
    <mergeCell ref="E35:E36"/>
    <mergeCell ref="F35:F36"/>
    <mergeCell ref="B23:B24"/>
    <mergeCell ref="C23:C24"/>
    <mergeCell ref="D23:D24"/>
    <mergeCell ref="E23:E24"/>
    <mergeCell ref="F23:F24"/>
    <mergeCell ref="B27:B28"/>
    <mergeCell ref="C27:C28"/>
    <mergeCell ref="D27:D28"/>
    <mergeCell ref="E27:E28"/>
    <mergeCell ref="F27:F28"/>
    <mergeCell ref="B2:J3"/>
    <mergeCell ref="B5:B6"/>
    <mergeCell ref="C5:C6"/>
    <mergeCell ref="D5:D6"/>
    <mergeCell ref="E5:E6"/>
    <mergeCell ref="F5:F6"/>
    <mergeCell ref="B16:J17"/>
    <mergeCell ref="B19:B20"/>
    <mergeCell ref="C19:C20"/>
    <mergeCell ref="D19:D20"/>
    <mergeCell ref="E19:E20"/>
    <mergeCell ref="F19:F20"/>
    <mergeCell ref="B9:J10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4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64C37-A2A9-41B2-8393-FC686761313F}">
  <sheetPr>
    <pageSetUpPr fitToPage="1"/>
  </sheetPr>
  <dimension ref="B2:T34"/>
  <sheetViews>
    <sheetView showGridLines="0" workbookViewId="0">
      <selection activeCell="B28" sqref="B28:F29"/>
    </sheetView>
  </sheetViews>
  <sheetFormatPr baseColWidth="10" defaultColWidth="10.6640625" defaultRowHeight="15" x14ac:dyDescent="0.2"/>
  <cols>
    <col min="1" max="1" width="2.5" customWidth="1"/>
    <col min="2" max="2" width="21.6640625" bestFit="1" customWidth="1"/>
    <col min="3" max="3" width="14.5" bestFit="1" customWidth="1"/>
    <col min="4" max="4" width="17" bestFit="1" customWidth="1"/>
    <col min="5" max="5" width="5.6640625" bestFit="1" customWidth="1"/>
    <col min="6" max="6" width="8.33203125" bestFit="1" customWidth="1"/>
    <col min="7" max="7" width="8.33203125" style="79" customWidth="1"/>
    <col min="8" max="8" width="17" style="79" bestFit="1" customWidth="1"/>
    <col min="9" max="9" width="8.1640625" style="79" bestFit="1" customWidth="1"/>
    <col min="10" max="10" width="8.1640625" bestFit="1" customWidth="1"/>
    <col min="11" max="11" width="14.6640625" bestFit="1" customWidth="1"/>
    <col min="12" max="12" width="8.1640625" bestFit="1" customWidth="1"/>
    <col min="13" max="13" width="2.5" customWidth="1"/>
    <col min="14" max="16" width="9.33203125" customWidth="1"/>
    <col min="17" max="19" width="14.6640625" bestFit="1" customWidth="1"/>
  </cols>
  <sheetData>
    <row r="2" spans="2:20" ht="15" customHeight="1" x14ac:dyDescent="0.2">
      <c r="B2" s="271" t="s">
        <v>58</v>
      </c>
      <c r="C2" s="271"/>
      <c r="D2" s="271"/>
      <c r="E2" s="271"/>
      <c r="F2" s="271"/>
      <c r="G2" s="82"/>
      <c r="H2" s="82"/>
      <c r="I2" s="82"/>
      <c r="J2" s="82"/>
      <c r="K2" s="82"/>
      <c r="L2" s="82"/>
    </row>
    <row r="3" spans="2:20" ht="15.75" customHeight="1" thickBot="1" x14ac:dyDescent="0.25">
      <c r="B3" s="272"/>
      <c r="C3" s="272"/>
      <c r="D3" s="272"/>
      <c r="E3" s="272"/>
      <c r="F3" s="272"/>
      <c r="G3" s="20"/>
      <c r="H3" s="280" t="s">
        <v>132</v>
      </c>
      <c r="I3" s="280"/>
      <c r="J3" s="280"/>
      <c r="K3" s="280"/>
      <c r="L3" s="280"/>
      <c r="N3" s="281" t="s">
        <v>133</v>
      </c>
      <c r="O3" s="281"/>
      <c r="P3" s="281"/>
      <c r="Q3" s="281"/>
      <c r="R3" s="281"/>
      <c r="S3" s="281"/>
      <c r="T3" s="281"/>
    </row>
    <row r="4" spans="2:20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80"/>
      <c r="H4" s="2" t="s">
        <v>13</v>
      </c>
      <c r="I4" s="78" t="s">
        <v>18</v>
      </c>
      <c r="J4" s="2" t="s">
        <v>16</v>
      </c>
      <c r="K4" s="3" t="s">
        <v>131</v>
      </c>
      <c r="L4" s="5" t="s">
        <v>17</v>
      </c>
      <c r="N4" s="2" t="s">
        <v>13</v>
      </c>
      <c r="O4" s="54" t="s">
        <v>18</v>
      </c>
      <c r="P4" s="2" t="s">
        <v>16</v>
      </c>
      <c r="Q4" s="3" t="s">
        <v>134</v>
      </c>
      <c r="R4" s="3" t="s">
        <v>135</v>
      </c>
      <c r="S4" s="3" t="s">
        <v>17</v>
      </c>
      <c r="T4" s="5" t="s">
        <v>136</v>
      </c>
    </row>
    <row r="5" spans="2:20" ht="17" thickBot="1" x14ac:dyDescent="0.25">
      <c r="B5" s="55" t="s">
        <v>22</v>
      </c>
      <c r="C5" s="56" t="s">
        <v>45</v>
      </c>
      <c r="D5" s="56">
        <v>1</v>
      </c>
      <c r="E5" s="75">
        <v>1</v>
      </c>
      <c r="F5" s="53">
        <v>5.1226851851851871E-2</v>
      </c>
      <c r="G5" s="81"/>
      <c r="H5" s="87">
        <v>1</v>
      </c>
      <c r="I5" s="94">
        <f>SUM(J5:L5)</f>
        <v>1.651620370370371E-2</v>
      </c>
      <c r="J5" s="92">
        <v>1.7708333333333395E-3</v>
      </c>
      <c r="K5" s="84">
        <v>8.9930555555555545E-3</v>
      </c>
      <c r="L5" s="88">
        <v>5.752314814814816E-3</v>
      </c>
      <c r="N5" s="87">
        <v>1</v>
      </c>
      <c r="O5" s="90">
        <f>SUM(P5:T5)</f>
        <v>3.4710648148148157E-2</v>
      </c>
      <c r="P5" s="92">
        <v>1.9560185185185288E-3</v>
      </c>
      <c r="Q5" s="84">
        <v>6.0995370370370387E-3</v>
      </c>
      <c r="R5" s="84">
        <v>1.8287037037037036E-2</v>
      </c>
      <c r="S5" s="84">
        <v>6.111111111111114E-3</v>
      </c>
      <c r="T5" s="88">
        <v>2.2569444444444347E-3</v>
      </c>
    </row>
    <row r="7" spans="2:20" ht="15" customHeight="1" x14ac:dyDescent="0.2">
      <c r="B7" s="271" t="s">
        <v>63</v>
      </c>
      <c r="C7" s="271"/>
      <c r="D7" s="271"/>
      <c r="E7" s="271"/>
      <c r="F7" s="271"/>
      <c r="G7" s="82"/>
      <c r="H7" s="82"/>
      <c r="I7" s="82"/>
      <c r="J7" s="82"/>
      <c r="K7" s="82"/>
      <c r="L7" s="82"/>
    </row>
    <row r="8" spans="2:20" ht="15.75" customHeight="1" thickBot="1" x14ac:dyDescent="0.25">
      <c r="B8" s="272"/>
      <c r="C8" s="272"/>
      <c r="D8" s="272"/>
      <c r="E8" s="272"/>
      <c r="F8" s="272"/>
      <c r="G8" s="20"/>
      <c r="H8" s="280" t="s">
        <v>132</v>
      </c>
      <c r="I8" s="280"/>
      <c r="J8" s="280"/>
      <c r="K8" s="280"/>
      <c r="L8" s="280"/>
      <c r="N8" s="281" t="s">
        <v>133</v>
      </c>
      <c r="O8" s="281"/>
      <c r="P8" s="281"/>
      <c r="Q8" s="281"/>
      <c r="R8" s="281"/>
      <c r="S8" s="281"/>
      <c r="T8" s="281"/>
    </row>
    <row r="9" spans="2:20" x14ac:dyDescent="0.2">
      <c r="B9" s="2" t="s">
        <v>0</v>
      </c>
      <c r="C9" s="3" t="s">
        <v>39</v>
      </c>
      <c r="D9" s="3" t="s">
        <v>40</v>
      </c>
      <c r="E9" s="4" t="s">
        <v>15</v>
      </c>
      <c r="F9" s="5" t="s">
        <v>28</v>
      </c>
      <c r="G9" s="80"/>
      <c r="H9" s="2" t="s">
        <v>13</v>
      </c>
      <c r="I9" s="78" t="s">
        <v>18</v>
      </c>
      <c r="J9" s="2" t="s">
        <v>16</v>
      </c>
      <c r="K9" s="3" t="s">
        <v>131</v>
      </c>
      <c r="L9" s="5" t="s">
        <v>17</v>
      </c>
      <c r="N9" s="2" t="s">
        <v>13</v>
      </c>
      <c r="O9" s="54" t="s">
        <v>18</v>
      </c>
      <c r="P9" s="2" t="s">
        <v>16</v>
      </c>
      <c r="Q9" s="3" t="s">
        <v>134</v>
      </c>
      <c r="R9" s="3" t="s">
        <v>135</v>
      </c>
      <c r="S9" s="3" t="s">
        <v>17</v>
      </c>
      <c r="T9" s="5" t="s">
        <v>136</v>
      </c>
    </row>
    <row r="10" spans="2:20" ht="16" x14ac:dyDescent="0.2">
      <c r="B10" s="76" t="s">
        <v>6</v>
      </c>
      <c r="C10" s="59" t="s">
        <v>46</v>
      </c>
      <c r="D10" s="59">
        <v>1</v>
      </c>
      <c r="E10" s="74">
        <v>1</v>
      </c>
      <c r="F10" s="50">
        <f>I10+O10</f>
        <v>5.703703703703706E-2</v>
      </c>
      <c r="G10" s="81"/>
      <c r="H10" s="85"/>
      <c r="I10" s="93">
        <f t="shared" ref="I10:I11" si="0">SUM(J10:L10)</f>
        <v>1.8043981481481487E-2</v>
      </c>
      <c r="J10" s="91">
        <v>2.199074074074079E-3</v>
      </c>
      <c r="K10" s="83">
        <v>9.6990740740740735E-3</v>
      </c>
      <c r="L10" s="86">
        <v>6.1458333333333347E-3</v>
      </c>
      <c r="N10" s="85"/>
      <c r="O10" s="89">
        <f>SUM(P10:T10)</f>
        <v>3.8993055555555572E-2</v>
      </c>
      <c r="P10" s="91">
        <v>2.4189814814814933E-3</v>
      </c>
      <c r="Q10" s="83">
        <v>6.585648148148146E-3</v>
      </c>
      <c r="R10" s="83">
        <v>2.0787037037037034E-2</v>
      </c>
      <c r="S10" s="83">
        <v>6.2500000000000056E-3</v>
      </c>
      <c r="T10" s="86">
        <v>2.9513888888888931E-3</v>
      </c>
    </row>
    <row r="11" spans="2:20" ht="17" thickBot="1" x14ac:dyDescent="0.25">
      <c r="B11" s="55" t="s">
        <v>1</v>
      </c>
      <c r="C11" s="56" t="s">
        <v>46</v>
      </c>
      <c r="D11" s="56">
        <v>2</v>
      </c>
      <c r="E11" s="75">
        <v>2</v>
      </c>
      <c r="F11" s="53">
        <f>I11+O11</f>
        <v>6.1030092592592608E-2</v>
      </c>
      <c r="G11" s="81"/>
      <c r="H11" s="87"/>
      <c r="I11" s="94">
        <f t="shared" si="0"/>
        <v>1.9259259259259264E-2</v>
      </c>
      <c r="J11" s="92">
        <v>2.3379629629629653E-3</v>
      </c>
      <c r="K11" s="84">
        <v>1.027777777777778E-2</v>
      </c>
      <c r="L11" s="88">
        <v>6.6435185185185191E-3</v>
      </c>
      <c r="N11" s="87"/>
      <c r="O11" s="90">
        <f t="shared" ref="O11" si="1">SUM(P11:T11)</f>
        <v>4.177083333333334E-2</v>
      </c>
      <c r="P11" s="92">
        <v>2.4884259259259373E-3</v>
      </c>
      <c r="Q11" s="84">
        <v>7.3958333333333324E-3</v>
      </c>
      <c r="R11" s="84">
        <v>2.1898148148148156E-2</v>
      </c>
      <c r="S11" s="84">
        <v>7.0717592592592464E-3</v>
      </c>
      <c r="T11" s="88">
        <v>2.9166666666666681E-3</v>
      </c>
    </row>
    <row r="13" spans="2:20" ht="15" customHeight="1" x14ac:dyDescent="0.2">
      <c r="B13" s="271" t="s">
        <v>60</v>
      </c>
      <c r="C13" s="271"/>
      <c r="D13" s="271"/>
      <c r="E13" s="271"/>
      <c r="F13" s="271"/>
      <c r="G13" s="82"/>
      <c r="H13" s="82"/>
      <c r="I13" s="82"/>
      <c r="J13" s="82"/>
      <c r="K13" s="82"/>
      <c r="L13" s="82"/>
    </row>
    <row r="14" spans="2:20" ht="15.75" customHeight="1" thickBot="1" x14ac:dyDescent="0.25">
      <c r="B14" s="272"/>
      <c r="C14" s="272"/>
      <c r="D14" s="272"/>
      <c r="E14" s="272"/>
      <c r="F14" s="272"/>
      <c r="G14" s="20"/>
      <c r="H14" s="280" t="s">
        <v>132</v>
      </c>
      <c r="I14" s="280"/>
      <c r="J14" s="280"/>
      <c r="K14" s="280"/>
      <c r="L14" s="280"/>
      <c r="N14" s="281" t="s">
        <v>133</v>
      </c>
      <c r="O14" s="281"/>
      <c r="P14" s="281"/>
      <c r="Q14" s="281"/>
      <c r="R14" s="281"/>
      <c r="S14" s="281"/>
      <c r="T14" s="281"/>
    </row>
    <row r="15" spans="2:20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80"/>
      <c r="H15" s="2" t="s">
        <v>13</v>
      </c>
      <c r="I15" s="77" t="s">
        <v>18</v>
      </c>
      <c r="J15" s="2" t="s">
        <v>16</v>
      </c>
      <c r="K15" s="3" t="s">
        <v>131</v>
      </c>
      <c r="L15" s="5" t="s">
        <v>17</v>
      </c>
      <c r="N15" s="2" t="s">
        <v>13</v>
      </c>
      <c r="O15" s="5" t="s">
        <v>18</v>
      </c>
      <c r="P15" s="2" t="s">
        <v>16</v>
      </c>
      <c r="Q15" s="3" t="s">
        <v>134</v>
      </c>
      <c r="R15" s="3" t="s">
        <v>135</v>
      </c>
      <c r="S15" s="3" t="s">
        <v>17</v>
      </c>
      <c r="T15" s="5" t="s">
        <v>136</v>
      </c>
    </row>
    <row r="16" spans="2:20" ht="16" customHeight="1" x14ac:dyDescent="0.2">
      <c r="B16" s="76" t="s">
        <v>5</v>
      </c>
      <c r="C16" s="59" t="s">
        <v>52</v>
      </c>
      <c r="D16" s="59">
        <v>1</v>
      </c>
      <c r="E16" s="74">
        <v>1</v>
      </c>
      <c r="F16" s="50">
        <f t="shared" ref="F16:F26" si="2">I16+O16</f>
        <v>4.2418981481481502E-2</v>
      </c>
      <c r="G16" s="81"/>
      <c r="H16" s="85">
        <v>2</v>
      </c>
      <c r="I16" s="95">
        <f t="shared" ref="I16:I26" si="3">SUM(J16:L16)</f>
        <v>1.3854166666666685E-2</v>
      </c>
      <c r="J16" s="91">
        <v>1.7361111111111284E-3</v>
      </c>
      <c r="K16" s="83">
        <v>7.719907407407408E-3</v>
      </c>
      <c r="L16" s="86">
        <v>4.3981481481481476E-3</v>
      </c>
      <c r="N16" s="85">
        <v>1</v>
      </c>
      <c r="O16" s="86">
        <f t="shared" ref="O16:O26" si="4">SUM(P16:T16)</f>
        <v>2.8564814814814821E-2</v>
      </c>
      <c r="P16" s="91">
        <v>1.8171296296296284E-3</v>
      </c>
      <c r="Q16" s="83">
        <v>4.9884259259259257E-3</v>
      </c>
      <c r="R16" s="83">
        <v>1.5162037037037038E-2</v>
      </c>
      <c r="S16" s="83">
        <v>4.5486111111111092E-3</v>
      </c>
      <c r="T16" s="86">
        <v>2.0486111111111174E-3</v>
      </c>
    </row>
    <row r="17" spans="2:20" ht="16" customHeight="1" x14ac:dyDescent="0.2">
      <c r="B17" s="76" t="s">
        <v>137</v>
      </c>
      <c r="C17" s="59" t="s">
        <v>52</v>
      </c>
      <c r="D17" s="59">
        <v>2</v>
      </c>
      <c r="E17" s="74">
        <v>2</v>
      </c>
      <c r="F17" s="50">
        <f t="shared" si="2"/>
        <v>4.306712962962965E-2</v>
      </c>
      <c r="G17" s="81"/>
      <c r="H17" s="85">
        <v>1</v>
      </c>
      <c r="I17" s="95">
        <f t="shared" si="3"/>
        <v>1.3807870370370387E-2</v>
      </c>
      <c r="J17" s="91">
        <v>1.6550925925926082E-3</v>
      </c>
      <c r="K17" s="83">
        <v>7.4305555555555548E-3</v>
      </c>
      <c r="L17" s="86">
        <v>4.7222222222222249E-3</v>
      </c>
      <c r="N17" s="85">
        <v>2</v>
      </c>
      <c r="O17" s="86">
        <f t="shared" si="4"/>
        <v>2.9259259259259259E-2</v>
      </c>
      <c r="P17" s="91">
        <v>1.8287037037037037E-3</v>
      </c>
      <c r="Q17" s="83">
        <v>5.0578703703703697E-3</v>
      </c>
      <c r="R17" s="83">
        <v>1.5127314814814816E-2</v>
      </c>
      <c r="S17" s="83">
        <v>5.0115740740740702E-3</v>
      </c>
      <c r="T17" s="86">
        <v>2.2337962962962988E-3</v>
      </c>
    </row>
    <row r="18" spans="2:20" ht="16" customHeight="1" x14ac:dyDescent="0.2">
      <c r="B18" s="76" t="s">
        <v>100</v>
      </c>
      <c r="C18" s="59" t="s">
        <v>52</v>
      </c>
      <c r="D18" s="59">
        <v>3</v>
      </c>
      <c r="E18" s="74">
        <v>3</v>
      </c>
      <c r="F18" s="50">
        <f t="shared" si="2"/>
        <v>4.6331018518518535E-2</v>
      </c>
      <c r="G18" s="81"/>
      <c r="H18" s="85">
        <v>3</v>
      </c>
      <c r="I18" s="95">
        <f t="shared" si="3"/>
        <v>1.4756944444444458E-2</v>
      </c>
      <c r="J18" s="91">
        <v>1.8750000000000147E-3</v>
      </c>
      <c r="K18" s="83">
        <v>7.8472222222222207E-3</v>
      </c>
      <c r="L18" s="86">
        <v>5.0347222222222217E-3</v>
      </c>
      <c r="N18" s="85">
        <v>4</v>
      </c>
      <c r="O18" s="86">
        <f t="shared" si="4"/>
        <v>3.1574074074074074E-2</v>
      </c>
      <c r="P18" s="91">
        <v>1.9675925925925959E-3</v>
      </c>
      <c r="Q18" s="83">
        <v>5.9953703703703714E-3</v>
      </c>
      <c r="R18" s="83">
        <v>1.6469907407407402E-2</v>
      </c>
      <c r="S18" s="83">
        <v>4.8726851851851917E-3</v>
      </c>
      <c r="T18" s="86">
        <v>2.2685185185185165E-3</v>
      </c>
    </row>
    <row r="19" spans="2:20" ht="16" customHeight="1" x14ac:dyDescent="0.2">
      <c r="B19" s="76" t="s">
        <v>55</v>
      </c>
      <c r="C19" s="59" t="s">
        <v>54</v>
      </c>
      <c r="D19" s="59">
        <v>4</v>
      </c>
      <c r="E19" s="74">
        <v>4</v>
      </c>
      <c r="F19" s="50">
        <f t="shared" si="2"/>
        <v>4.6620370370370381E-2</v>
      </c>
      <c r="G19" s="81"/>
      <c r="H19" s="85">
        <v>4</v>
      </c>
      <c r="I19" s="95">
        <f t="shared" si="3"/>
        <v>1.5370370370370385E-2</v>
      </c>
      <c r="J19" s="91">
        <v>2.0833333333333467E-3</v>
      </c>
      <c r="K19" s="83">
        <v>8.3564814814814838E-3</v>
      </c>
      <c r="L19" s="86">
        <v>4.9305555555555543E-3</v>
      </c>
      <c r="N19" s="85">
        <v>3</v>
      </c>
      <c r="O19" s="86">
        <f t="shared" si="4"/>
        <v>3.125E-2</v>
      </c>
      <c r="P19" s="91">
        <v>2.1296296296296319E-3</v>
      </c>
      <c r="Q19" s="83">
        <v>5.6944444444444447E-3</v>
      </c>
      <c r="R19" s="83">
        <v>1.6087962962962964E-2</v>
      </c>
      <c r="S19" s="83">
        <v>4.7800925925925927E-3</v>
      </c>
      <c r="T19" s="86">
        <v>2.5578703703703701E-3</v>
      </c>
    </row>
    <row r="20" spans="2:20" ht="16" customHeight="1" x14ac:dyDescent="0.2">
      <c r="B20" s="76" t="s">
        <v>9</v>
      </c>
      <c r="C20" s="59" t="s">
        <v>52</v>
      </c>
      <c r="D20" s="59">
        <v>5</v>
      </c>
      <c r="E20" s="74">
        <v>5</v>
      </c>
      <c r="F20" s="50">
        <f t="shared" si="2"/>
        <v>4.8368055555555574E-2</v>
      </c>
      <c r="G20" s="81"/>
      <c r="H20" s="85">
        <v>5</v>
      </c>
      <c r="I20" s="95">
        <f t="shared" si="3"/>
        <v>1.5474537037037051E-2</v>
      </c>
      <c r="J20" s="91">
        <v>1.8518518518518649E-3</v>
      </c>
      <c r="K20" s="83">
        <v>8.1944444444444434E-3</v>
      </c>
      <c r="L20" s="86">
        <v>5.4282407407407422E-3</v>
      </c>
      <c r="N20" s="85">
        <v>5</v>
      </c>
      <c r="O20" s="86">
        <f t="shared" si="4"/>
        <v>3.2893518518518523E-2</v>
      </c>
      <c r="P20" s="91">
        <v>1.9444444444444479E-3</v>
      </c>
      <c r="Q20" s="83">
        <v>5.8449074074074063E-3</v>
      </c>
      <c r="R20" s="83">
        <v>1.591435185185185E-2</v>
      </c>
      <c r="S20" s="83">
        <v>6.1111111111111175E-3</v>
      </c>
      <c r="T20" s="86">
        <v>3.0787037037037033E-3</v>
      </c>
    </row>
    <row r="21" spans="2:20" ht="16" customHeight="1" x14ac:dyDescent="0.2">
      <c r="B21" s="76" t="s">
        <v>12</v>
      </c>
      <c r="C21" s="59" t="s">
        <v>52</v>
      </c>
      <c r="D21" s="59">
        <v>6</v>
      </c>
      <c r="E21" s="74">
        <v>6</v>
      </c>
      <c r="F21" s="50">
        <f t="shared" si="2"/>
        <v>4.9224537037037053E-2</v>
      </c>
      <c r="G21" s="81"/>
      <c r="H21" s="85">
        <v>6</v>
      </c>
      <c r="I21" s="95">
        <f t="shared" si="3"/>
        <v>1.5995370370370379E-2</v>
      </c>
      <c r="J21" s="91">
        <v>1.9675925925926015E-3</v>
      </c>
      <c r="K21" s="83">
        <v>8.4490740740740741E-3</v>
      </c>
      <c r="L21" s="86">
        <v>5.5787037037037038E-3</v>
      </c>
      <c r="N21" s="85">
        <v>6</v>
      </c>
      <c r="O21" s="86">
        <f t="shared" si="4"/>
        <v>3.3229166666666678E-2</v>
      </c>
      <c r="P21" s="91">
        <v>2.094907407407416E-3</v>
      </c>
      <c r="Q21" s="83">
        <v>6.2499999999999986E-3</v>
      </c>
      <c r="R21" s="83">
        <v>1.695601851851852E-2</v>
      </c>
      <c r="S21" s="83">
        <v>5.5439814814814805E-3</v>
      </c>
      <c r="T21" s="86">
        <v>2.3842592592592604E-3</v>
      </c>
    </row>
    <row r="22" spans="2:20" ht="16" customHeight="1" x14ac:dyDescent="0.2">
      <c r="B22" s="76" t="s">
        <v>26</v>
      </c>
      <c r="C22" s="59" t="s">
        <v>52</v>
      </c>
      <c r="D22" s="59">
        <v>7</v>
      </c>
      <c r="E22" s="74">
        <v>7</v>
      </c>
      <c r="F22" s="50">
        <f t="shared" si="2"/>
        <v>4.9386574074074097E-2</v>
      </c>
      <c r="G22" s="81"/>
      <c r="H22" s="85">
        <v>7</v>
      </c>
      <c r="I22" s="95">
        <f t="shared" si="3"/>
        <v>1.606481481481482E-2</v>
      </c>
      <c r="J22" s="91">
        <v>1.9097222222222302E-3</v>
      </c>
      <c r="K22" s="83">
        <v>8.5648148148148133E-3</v>
      </c>
      <c r="L22" s="86">
        <v>5.5902777777777765E-3</v>
      </c>
      <c r="N22" s="85">
        <v>7</v>
      </c>
      <c r="O22" s="86">
        <f t="shared" si="4"/>
        <v>3.3321759259259273E-2</v>
      </c>
      <c r="P22" s="91">
        <v>2.083333333333345E-3</v>
      </c>
      <c r="Q22" s="83">
        <v>6.192129629629629E-3</v>
      </c>
      <c r="R22" s="83">
        <v>1.7013888888888887E-2</v>
      </c>
      <c r="S22" s="83">
        <v>5.4745370370370382E-3</v>
      </c>
      <c r="T22" s="86">
        <v>2.5578703703703705E-3</v>
      </c>
    </row>
    <row r="23" spans="2:20" ht="16" customHeight="1" x14ac:dyDescent="0.2">
      <c r="B23" s="76" t="s">
        <v>103</v>
      </c>
      <c r="C23" s="59" t="s">
        <v>52</v>
      </c>
      <c r="D23" s="59">
        <v>8</v>
      </c>
      <c r="E23" s="74">
        <v>8</v>
      </c>
      <c r="F23" s="50">
        <f t="shared" si="2"/>
        <v>5.1099537037037054E-2</v>
      </c>
      <c r="G23" s="81"/>
      <c r="H23" s="85">
        <v>8</v>
      </c>
      <c r="I23" s="95">
        <f t="shared" si="3"/>
        <v>1.6145833333333342E-2</v>
      </c>
      <c r="J23" s="91">
        <v>2.2569444444444546E-3</v>
      </c>
      <c r="K23" s="83">
        <v>8.773148148148148E-3</v>
      </c>
      <c r="L23" s="86">
        <v>5.1157407407407401E-3</v>
      </c>
      <c r="N23" s="85">
        <v>8</v>
      </c>
      <c r="O23" s="86">
        <f t="shared" si="4"/>
        <v>3.4953703703703716E-2</v>
      </c>
      <c r="P23" s="91">
        <v>2.2800925925926009E-3</v>
      </c>
      <c r="Q23" s="83">
        <v>5.9143518518518512E-3</v>
      </c>
      <c r="R23" s="83">
        <v>1.7152777777777781E-2</v>
      </c>
      <c r="S23" s="83">
        <v>6.5740740740740725E-3</v>
      </c>
      <c r="T23" s="86">
        <v>3.0324074074074073E-3</v>
      </c>
    </row>
    <row r="24" spans="2:20" ht="16" customHeight="1" x14ac:dyDescent="0.2">
      <c r="B24" s="76" t="s">
        <v>10</v>
      </c>
      <c r="C24" s="59" t="s">
        <v>54</v>
      </c>
      <c r="D24" s="59">
        <v>9</v>
      </c>
      <c r="E24" s="74">
        <v>9</v>
      </c>
      <c r="F24" s="50">
        <f t="shared" si="2"/>
        <v>5.2002314814814835E-2</v>
      </c>
      <c r="G24" s="81"/>
      <c r="H24" s="85">
        <v>9</v>
      </c>
      <c r="I24" s="95">
        <f t="shared" si="3"/>
        <v>1.6921296296296306E-2</v>
      </c>
      <c r="J24" s="91">
        <v>2.8009259259259367E-3</v>
      </c>
      <c r="K24" s="83">
        <v>8.6342592592592582E-3</v>
      </c>
      <c r="L24" s="86">
        <v>5.4861111111111117E-3</v>
      </c>
      <c r="N24" s="85">
        <v>9</v>
      </c>
      <c r="O24" s="86">
        <f t="shared" si="4"/>
        <v>3.5081018518518525E-2</v>
      </c>
      <c r="P24" s="91">
        <v>2.9050925925925989E-3</v>
      </c>
      <c r="Q24" s="83">
        <v>6.6319444444444438E-3</v>
      </c>
      <c r="R24" s="83">
        <v>1.6631944444444446E-2</v>
      </c>
      <c r="S24" s="83">
        <v>5.6712962962962958E-3</v>
      </c>
      <c r="T24" s="86">
        <v>3.2407407407407411E-3</v>
      </c>
    </row>
    <row r="25" spans="2:20" ht="16" customHeight="1" x14ac:dyDescent="0.2">
      <c r="B25" s="76" t="s">
        <v>138</v>
      </c>
      <c r="C25" s="59" t="s">
        <v>54</v>
      </c>
      <c r="D25" s="59">
        <v>10</v>
      </c>
      <c r="E25" s="74">
        <v>10</v>
      </c>
      <c r="F25" s="50">
        <f t="shared" si="2"/>
        <v>5.5648148148148169E-2</v>
      </c>
      <c r="G25" s="81"/>
      <c r="H25" s="85">
        <v>10</v>
      </c>
      <c r="I25" s="95">
        <f t="shared" si="3"/>
        <v>1.7372685185185189E-2</v>
      </c>
      <c r="J25" s="91">
        <v>2.5462962962963E-3</v>
      </c>
      <c r="K25" s="83">
        <v>9.2013888888888892E-3</v>
      </c>
      <c r="L25" s="86">
        <v>5.6249999999999998E-3</v>
      </c>
      <c r="N25" s="85">
        <v>10</v>
      </c>
      <c r="O25" s="86">
        <f t="shared" si="4"/>
        <v>3.8275462962962976E-2</v>
      </c>
      <c r="P25" s="91">
        <v>2.7893518518518649E-3</v>
      </c>
      <c r="Q25" s="83">
        <v>6.7824074074074106E-3</v>
      </c>
      <c r="R25" s="83">
        <v>1.910879629629629E-2</v>
      </c>
      <c r="S25" s="83">
        <v>6.238425925925925E-3</v>
      </c>
      <c r="T25" s="86">
        <v>3.356481481481482E-3</v>
      </c>
    </row>
    <row r="26" spans="2:20" ht="16" customHeight="1" thickBot="1" x14ac:dyDescent="0.25">
      <c r="B26" s="55" t="s">
        <v>57</v>
      </c>
      <c r="C26" s="56" t="s">
        <v>54</v>
      </c>
      <c r="D26" s="56">
        <v>11</v>
      </c>
      <c r="E26" s="75">
        <v>11</v>
      </c>
      <c r="F26" s="53">
        <f t="shared" si="2"/>
        <v>6.1168981481481498E-2</v>
      </c>
      <c r="G26" s="81"/>
      <c r="H26" s="87">
        <v>11</v>
      </c>
      <c r="I26" s="96">
        <f t="shared" si="3"/>
        <v>2.0081018518518519E-2</v>
      </c>
      <c r="J26" s="92">
        <v>2.9513888888888888E-3</v>
      </c>
      <c r="K26" s="84">
        <v>1.0243055555555556E-2</v>
      </c>
      <c r="L26" s="88">
        <v>6.8865740740740745E-3</v>
      </c>
      <c r="N26" s="87">
        <v>11</v>
      </c>
      <c r="O26" s="88">
        <f t="shared" si="4"/>
        <v>4.1087962962962979E-2</v>
      </c>
      <c r="P26" s="92">
        <v>2.6388888888889059E-3</v>
      </c>
      <c r="Q26" s="84">
        <v>7.5810185185185182E-3</v>
      </c>
      <c r="R26" s="84">
        <v>2.0717592592592596E-2</v>
      </c>
      <c r="S26" s="84">
        <v>7.1180555555555511E-3</v>
      </c>
      <c r="T26" s="88">
        <v>3.0324074074074073E-3</v>
      </c>
    </row>
    <row r="27" spans="2:20" ht="16" customHeight="1" x14ac:dyDescent="0.2"/>
    <row r="28" spans="2:20" ht="15" customHeight="1" x14ac:dyDescent="0.2">
      <c r="B28" s="271" t="s">
        <v>59</v>
      </c>
      <c r="C28" s="271"/>
      <c r="D28" s="271"/>
      <c r="E28" s="271"/>
      <c r="F28" s="271"/>
      <c r="G28" s="82"/>
      <c r="H28" s="82"/>
      <c r="I28" s="82"/>
      <c r="J28" s="82"/>
      <c r="K28" s="82"/>
      <c r="L28" s="82"/>
    </row>
    <row r="29" spans="2:20" ht="15.75" customHeight="1" thickBot="1" x14ac:dyDescent="0.25">
      <c r="B29" s="272"/>
      <c r="C29" s="272"/>
      <c r="D29" s="272"/>
      <c r="E29" s="272"/>
      <c r="F29" s="272"/>
      <c r="G29" s="20"/>
      <c r="H29" s="280" t="s">
        <v>132</v>
      </c>
      <c r="I29" s="280"/>
      <c r="J29" s="280"/>
      <c r="K29" s="280"/>
      <c r="L29" s="280"/>
      <c r="N29" s="281" t="s">
        <v>133</v>
      </c>
      <c r="O29" s="281"/>
      <c r="P29" s="281"/>
      <c r="Q29" s="281"/>
      <c r="R29" s="281"/>
      <c r="S29" s="281"/>
      <c r="T29" s="281"/>
    </row>
    <row r="30" spans="2:20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80"/>
      <c r="H30" s="2" t="s">
        <v>13</v>
      </c>
      <c r="I30" s="77" t="s">
        <v>18</v>
      </c>
      <c r="J30" s="2" t="s">
        <v>16</v>
      </c>
      <c r="K30" s="3" t="s">
        <v>131</v>
      </c>
      <c r="L30" s="5" t="s">
        <v>17</v>
      </c>
      <c r="N30" s="2" t="s">
        <v>13</v>
      </c>
      <c r="O30" s="5" t="s">
        <v>18</v>
      </c>
      <c r="P30" s="2" t="s">
        <v>16</v>
      </c>
      <c r="Q30" s="3" t="s">
        <v>134</v>
      </c>
      <c r="R30" s="3" t="s">
        <v>135</v>
      </c>
      <c r="S30" s="3" t="s">
        <v>17</v>
      </c>
      <c r="T30" s="5" t="s">
        <v>136</v>
      </c>
    </row>
    <row r="31" spans="2:20" ht="16" customHeight="1" x14ac:dyDescent="0.2">
      <c r="B31" s="76" t="s">
        <v>55</v>
      </c>
      <c r="C31" s="59" t="s">
        <v>54</v>
      </c>
      <c r="D31" s="59">
        <v>1</v>
      </c>
      <c r="E31" s="74">
        <v>1</v>
      </c>
      <c r="F31" s="50">
        <f t="shared" ref="F31:F33" si="5">I31+O31</f>
        <v>4.6620370370370381E-2</v>
      </c>
      <c r="G31" s="81"/>
      <c r="H31" s="85">
        <v>1</v>
      </c>
      <c r="I31" s="95">
        <f t="shared" ref="I31:I34" si="6">SUM(J31:L31)</f>
        <v>1.5370370370370385E-2</v>
      </c>
      <c r="J31" s="91">
        <v>2.0833333333333467E-3</v>
      </c>
      <c r="K31" s="83">
        <v>8.3564814814814838E-3</v>
      </c>
      <c r="L31" s="86">
        <v>4.9305555555555543E-3</v>
      </c>
      <c r="N31" s="85">
        <v>1</v>
      </c>
      <c r="O31" s="86">
        <f t="shared" ref="O31:O33" si="7">SUM(P31:T31)</f>
        <v>3.125E-2</v>
      </c>
      <c r="P31" s="91">
        <v>2.1296296296296319E-3</v>
      </c>
      <c r="Q31" s="83">
        <v>5.6944444444444447E-3</v>
      </c>
      <c r="R31" s="83">
        <v>1.6087962962962964E-2</v>
      </c>
      <c r="S31" s="83">
        <v>4.7800925925925927E-3</v>
      </c>
      <c r="T31" s="86">
        <v>2.5578703703703701E-3</v>
      </c>
    </row>
    <row r="32" spans="2:20" ht="16" customHeight="1" x14ac:dyDescent="0.2">
      <c r="B32" s="76" t="s">
        <v>10</v>
      </c>
      <c r="C32" s="59" t="s">
        <v>54</v>
      </c>
      <c r="D32" s="59">
        <v>2</v>
      </c>
      <c r="E32" s="74">
        <v>2</v>
      </c>
      <c r="F32" s="50">
        <f t="shared" si="5"/>
        <v>5.2002314814814835E-2</v>
      </c>
      <c r="G32" s="81"/>
      <c r="H32" s="85">
        <v>2</v>
      </c>
      <c r="I32" s="95">
        <f t="shared" si="6"/>
        <v>1.6921296296296306E-2</v>
      </c>
      <c r="J32" s="91">
        <v>2.8009259259259367E-3</v>
      </c>
      <c r="K32" s="83">
        <v>8.6342592592592582E-3</v>
      </c>
      <c r="L32" s="86">
        <v>5.4861111111111117E-3</v>
      </c>
      <c r="N32" s="85">
        <v>2</v>
      </c>
      <c r="O32" s="86">
        <f t="shared" si="7"/>
        <v>3.5081018518518525E-2</v>
      </c>
      <c r="P32" s="91">
        <v>2.9050925925925989E-3</v>
      </c>
      <c r="Q32" s="83">
        <v>6.6319444444444438E-3</v>
      </c>
      <c r="R32" s="83">
        <v>1.6631944444444446E-2</v>
      </c>
      <c r="S32" s="83">
        <v>5.6712962962962958E-3</v>
      </c>
      <c r="T32" s="86">
        <v>3.2407407407407411E-3</v>
      </c>
    </row>
    <row r="33" spans="2:20" ht="16" customHeight="1" x14ac:dyDescent="0.2">
      <c r="B33" s="76" t="s">
        <v>138</v>
      </c>
      <c r="C33" s="59" t="s">
        <v>54</v>
      </c>
      <c r="D33" s="59">
        <v>3</v>
      </c>
      <c r="E33" s="74">
        <v>3</v>
      </c>
      <c r="F33" s="50">
        <f t="shared" si="5"/>
        <v>5.5648148148148169E-2</v>
      </c>
      <c r="G33" s="81"/>
      <c r="H33" s="85">
        <v>3</v>
      </c>
      <c r="I33" s="95">
        <f t="shared" si="6"/>
        <v>1.7372685185185189E-2</v>
      </c>
      <c r="J33" s="91">
        <v>2.5462962962963E-3</v>
      </c>
      <c r="K33" s="83">
        <v>9.2013888888888892E-3</v>
      </c>
      <c r="L33" s="86">
        <v>5.6249999999999998E-3</v>
      </c>
      <c r="N33" s="85">
        <v>3</v>
      </c>
      <c r="O33" s="86">
        <f t="shared" si="7"/>
        <v>3.8275462962962976E-2</v>
      </c>
      <c r="P33" s="91">
        <v>2.7893518518518649E-3</v>
      </c>
      <c r="Q33" s="83">
        <v>6.7824074074074106E-3</v>
      </c>
      <c r="R33" s="83">
        <v>1.910879629629629E-2</v>
      </c>
      <c r="S33" s="83">
        <v>6.238425925925925E-3</v>
      </c>
      <c r="T33" s="86">
        <v>3.356481481481482E-3</v>
      </c>
    </row>
    <row r="34" spans="2:20" ht="16" customHeight="1" thickBot="1" x14ac:dyDescent="0.25">
      <c r="B34" s="55" t="s">
        <v>57</v>
      </c>
      <c r="C34" s="56" t="s">
        <v>54</v>
      </c>
      <c r="D34" s="56">
        <v>4</v>
      </c>
      <c r="E34" s="75">
        <v>4</v>
      </c>
      <c r="F34" s="53">
        <f>I34+O34</f>
        <v>6.1168981481481498E-2</v>
      </c>
      <c r="G34" s="81"/>
      <c r="H34" s="87">
        <v>4</v>
      </c>
      <c r="I34" s="96">
        <f t="shared" si="6"/>
        <v>2.0081018518518519E-2</v>
      </c>
      <c r="J34" s="92">
        <v>2.9513888888888888E-3</v>
      </c>
      <c r="K34" s="84">
        <v>1.0243055555555556E-2</v>
      </c>
      <c r="L34" s="88">
        <v>6.8865740740740745E-3</v>
      </c>
      <c r="N34" s="87">
        <v>4</v>
      </c>
      <c r="O34" s="88">
        <f>SUM(P34:T34)</f>
        <v>4.1087962962962979E-2</v>
      </c>
      <c r="P34" s="92">
        <v>2.6388888888889059E-3</v>
      </c>
      <c r="Q34" s="84">
        <v>7.5810185185185182E-3</v>
      </c>
      <c r="R34" s="84">
        <v>2.0717592592592596E-2</v>
      </c>
      <c r="S34" s="84">
        <v>7.1180555555555511E-3</v>
      </c>
      <c r="T34" s="88">
        <v>3.0324074074074073E-3</v>
      </c>
    </row>
  </sheetData>
  <mergeCells count="12">
    <mergeCell ref="B2:F3"/>
    <mergeCell ref="H3:L3"/>
    <mergeCell ref="N3:T3"/>
    <mergeCell ref="B28:F29"/>
    <mergeCell ref="H8:L8"/>
    <mergeCell ref="N8:T8"/>
    <mergeCell ref="H14:L14"/>
    <mergeCell ref="N14:T14"/>
    <mergeCell ref="H29:L29"/>
    <mergeCell ref="N29:T29"/>
    <mergeCell ref="B7:F8"/>
    <mergeCell ref="B13:F14"/>
  </mergeCells>
  <pageMargins left="0.7" right="0.7" top="0.75" bottom="0.75" header="0.3" footer="0.3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2D0F-4858-B242-9971-B643B69608DC}">
  <sheetPr>
    <tabColor theme="5"/>
    <pageSetUpPr fitToPage="1"/>
  </sheetPr>
  <dimension ref="B1:AY50"/>
  <sheetViews>
    <sheetView showGridLines="0" zoomScale="120" zoomScaleNormal="12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19" sqref="I19"/>
    </sheetView>
  </sheetViews>
  <sheetFormatPr baseColWidth="10" defaultColWidth="10.6640625" defaultRowHeight="15" x14ac:dyDescent="0.2"/>
  <cols>
    <col min="1" max="1" width="2.5" style="125" customWidth="1"/>
    <col min="2" max="2" width="13.33203125" style="125" bestFit="1" customWidth="1"/>
    <col min="3" max="3" width="23.33203125" bestFit="1" customWidth="1"/>
    <col min="4" max="4" width="8.1640625" customWidth="1"/>
    <col min="5" max="5" width="11.5" customWidth="1"/>
    <col min="6" max="6" width="13.33203125" style="79" customWidth="1"/>
    <col min="7" max="7" width="8.1640625" bestFit="1" customWidth="1"/>
    <col min="8" max="9" width="8.1640625" customWidth="1"/>
    <col min="10" max="39" width="10.6640625" style="125"/>
    <col min="40" max="40" width="4.33203125" style="125" customWidth="1"/>
    <col min="41" max="44" width="10.6640625" style="125"/>
    <col min="45" max="49" width="10.6640625" style="125" customWidth="1"/>
    <col min="50" max="50" width="10.6640625" style="125"/>
    <col min="51" max="51" width="11.5" style="125" bestFit="1" customWidth="1"/>
    <col min="52" max="16384" width="10.6640625" style="125"/>
  </cols>
  <sheetData>
    <row r="1" spans="2:51" x14ac:dyDescent="0.2">
      <c r="G1" s="125"/>
      <c r="H1" s="125"/>
      <c r="I1" s="125"/>
    </row>
    <row r="2" spans="2:51" ht="15" customHeight="1" x14ac:dyDescent="0.2">
      <c r="C2" s="271" t="s">
        <v>63</v>
      </c>
      <c r="D2" s="271"/>
      <c r="E2" s="98"/>
      <c r="F2" s="126"/>
      <c r="G2" s="126"/>
      <c r="H2" s="126"/>
      <c r="I2" s="126"/>
    </row>
    <row r="3" spans="2:51" ht="15.75" customHeight="1" thickBot="1" x14ac:dyDescent="0.25">
      <c r="C3" s="272"/>
      <c r="D3" s="272"/>
      <c r="E3" s="104"/>
      <c r="F3" s="62"/>
      <c r="G3" s="304"/>
      <c r="H3" s="304"/>
      <c r="I3" s="304"/>
      <c r="L3" s="123">
        <f>I3+"0.00.30"</f>
        <v>3.4722222222222224E-4</v>
      </c>
    </row>
    <row r="4" spans="2:51" ht="16" thickBot="1" x14ac:dyDescent="0.25">
      <c r="C4" s="298" t="s">
        <v>0</v>
      </c>
      <c r="D4" s="300" t="s">
        <v>28</v>
      </c>
      <c r="E4" s="302" t="s">
        <v>161</v>
      </c>
      <c r="F4" s="80"/>
      <c r="G4" s="283" t="s">
        <v>153</v>
      </c>
      <c r="H4" s="284"/>
      <c r="I4" s="285"/>
      <c r="J4" s="283" t="s">
        <v>154</v>
      </c>
      <c r="K4" s="284"/>
      <c r="L4" s="285"/>
      <c r="M4" s="283" t="s">
        <v>155</v>
      </c>
      <c r="N4" s="284"/>
      <c r="O4" s="285"/>
      <c r="P4" s="283" t="s">
        <v>171</v>
      </c>
      <c r="Q4" s="284"/>
      <c r="R4" s="285"/>
      <c r="S4" s="283" t="s">
        <v>173</v>
      </c>
      <c r="T4" s="284"/>
      <c r="U4" s="285"/>
      <c r="V4" s="283" t="s">
        <v>172</v>
      </c>
      <c r="W4" s="284"/>
      <c r="X4" s="285"/>
      <c r="Y4" s="283" t="s">
        <v>156</v>
      </c>
      <c r="Z4" s="284"/>
      <c r="AA4" s="285"/>
      <c r="AB4" s="283" t="s">
        <v>157</v>
      </c>
      <c r="AC4" s="284"/>
      <c r="AD4" s="285"/>
      <c r="AE4" s="283" t="s">
        <v>158</v>
      </c>
      <c r="AF4" s="284"/>
      <c r="AG4" s="285"/>
      <c r="AH4" s="283" t="s">
        <v>159</v>
      </c>
      <c r="AI4" s="284"/>
      <c r="AJ4" s="285"/>
      <c r="AK4" s="283" t="s">
        <v>160</v>
      </c>
      <c r="AL4" s="284"/>
      <c r="AM4" s="285"/>
      <c r="AO4" s="283" t="s">
        <v>176</v>
      </c>
      <c r="AP4" s="284"/>
      <c r="AQ4" s="285"/>
    </row>
    <row r="5" spans="2:51" ht="16" thickBot="1" x14ac:dyDescent="0.25">
      <c r="C5" s="299"/>
      <c r="D5" s="301"/>
      <c r="E5" s="303"/>
      <c r="F5" s="81"/>
      <c r="G5" s="200" t="s">
        <v>151</v>
      </c>
      <c r="H5" s="201" t="s">
        <v>152</v>
      </c>
      <c r="I5" s="202" t="s">
        <v>14</v>
      </c>
      <c r="J5" s="200" t="s">
        <v>151</v>
      </c>
      <c r="K5" s="201" t="s">
        <v>152</v>
      </c>
      <c r="L5" s="202" t="s">
        <v>14</v>
      </c>
      <c r="M5" s="200" t="s">
        <v>151</v>
      </c>
      <c r="N5" s="201" t="s">
        <v>152</v>
      </c>
      <c r="O5" s="202" t="s">
        <v>14</v>
      </c>
      <c r="P5" s="200" t="s">
        <v>151</v>
      </c>
      <c r="Q5" s="201" t="s">
        <v>152</v>
      </c>
      <c r="R5" s="202" t="s">
        <v>14</v>
      </c>
      <c r="S5" s="200" t="s">
        <v>151</v>
      </c>
      <c r="T5" s="201" t="s">
        <v>152</v>
      </c>
      <c r="U5" s="202" t="s">
        <v>14</v>
      </c>
      <c r="V5" s="200" t="s">
        <v>151</v>
      </c>
      <c r="W5" s="201" t="s">
        <v>152</v>
      </c>
      <c r="X5" s="202" t="s">
        <v>14</v>
      </c>
      <c r="Y5" s="200" t="s">
        <v>151</v>
      </c>
      <c r="Z5" s="201" t="s">
        <v>152</v>
      </c>
      <c r="AA5" s="202" t="s">
        <v>14</v>
      </c>
      <c r="AB5" s="200" t="s">
        <v>151</v>
      </c>
      <c r="AC5" s="201" t="s">
        <v>152</v>
      </c>
      <c r="AD5" s="202" t="s">
        <v>14</v>
      </c>
      <c r="AE5" s="200" t="s">
        <v>151</v>
      </c>
      <c r="AF5" s="201" t="s">
        <v>152</v>
      </c>
      <c r="AG5" s="202" t="s">
        <v>14</v>
      </c>
      <c r="AH5" s="200" t="s">
        <v>151</v>
      </c>
      <c r="AI5" s="201" t="s">
        <v>152</v>
      </c>
      <c r="AJ5" s="202" t="s">
        <v>14</v>
      </c>
      <c r="AK5" s="200" t="s">
        <v>151</v>
      </c>
      <c r="AL5" s="201" t="s">
        <v>152</v>
      </c>
      <c r="AM5" s="202" t="s">
        <v>14</v>
      </c>
      <c r="AO5" s="200" t="s">
        <v>16</v>
      </c>
      <c r="AP5" s="201" t="s">
        <v>116</v>
      </c>
      <c r="AQ5" s="202" t="s">
        <v>17</v>
      </c>
      <c r="AS5" s="244" t="s">
        <v>163</v>
      </c>
      <c r="AT5" s="245" t="s">
        <v>164</v>
      </c>
      <c r="AU5" s="245" t="s">
        <v>165</v>
      </c>
      <c r="AV5" s="245" t="s">
        <v>166</v>
      </c>
      <c r="AW5" s="245" t="s">
        <v>167</v>
      </c>
      <c r="AY5" s="244" t="s">
        <v>177</v>
      </c>
    </row>
    <row r="6" spans="2:51" ht="16" x14ac:dyDescent="0.2">
      <c r="B6" s="292">
        <v>1</v>
      </c>
      <c r="C6" s="237" t="s">
        <v>101</v>
      </c>
      <c r="D6" s="187">
        <f>I6+L6+O6+R6+U6+X6+AA6+AD6+AG6+AJ6+AM6</f>
        <v>5.1284722222222134E-2</v>
      </c>
      <c r="E6" s="188">
        <f>AO6+AP6+AQ6</f>
        <v>2.640046296296289E-2</v>
      </c>
      <c r="F6" s="81"/>
      <c r="G6" s="203"/>
      <c r="H6" s="204"/>
      <c r="I6" s="205">
        <f>H6-G6</f>
        <v>0</v>
      </c>
      <c r="J6" s="206">
        <v>0.43289351851851854</v>
      </c>
      <c r="K6" s="207">
        <v>0.43682870370370369</v>
      </c>
      <c r="L6" s="208">
        <f>K6-J6</f>
        <v>3.9351851851851527E-3</v>
      </c>
      <c r="M6" s="206">
        <v>0.43682870370370369</v>
      </c>
      <c r="N6" s="207">
        <v>0.44123842592592594</v>
      </c>
      <c r="O6" s="208">
        <f>N6-M6</f>
        <v>4.4097222222222454E-3</v>
      </c>
      <c r="P6" s="206"/>
      <c r="Q6" s="207"/>
      <c r="R6" s="208">
        <f>Q6-P6</f>
        <v>0</v>
      </c>
      <c r="S6" s="203">
        <v>0.49776620370370367</v>
      </c>
      <c r="T6" s="204">
        <v>0.5120717592592593</v>
      </c>
      <c r="U6" s="205">
        <f>T6-S6</f>
        <v>1.4305555555555627E-2</v>
      </c>
      <c r="V6" s="206">
        <v>0.44681712962962966</v>
      </c>
      <c r="W6" s="207">
        <v>0.46729166666666666</v>
      </c>
      <c r="X6" s="208">
        <f>W6-V6</f>
        <v>2.0474537037036999E-2</v>
      </c>
      <c r="Y6" s="203">
        <v>0.46886574074074078</v>
      </c>
      <c r="Z6" s="204">
        <v>0.47304398148148147</v>
      </c>
      <c r="AA6" s="205">
        <f>Z6-Y6</f>
        <v>4.1782407407406907E-3</v>
      </c>
      <c r="AB6" s="203">
        <v>0.48791666666666672</v>
      </c>
      <c r="AC6" s="204">
        <v>0.49189814814814814</v>
      </c>
      <c r="AD6" s="205">
        <f>AC6-AB6</f>
        <v>3.9814814814814192E-3</v>
      </c>
      <c r="AE6" s="206"/>
      <c r="AF6" s="207"/>
      <c r="AG6" s="208">
        <f>AF6-AE6</f>
        <v>0</v>
      </c>
      <c r="AH6" s="206"/>
      <c r="AI6" s="207"/>
      <c r="AJ6" s="208">
        <f>AI6-AH6</f>
        <v>0</v>
      </c>
      <c r="AK6" s="206"/>
      <c r="AL6" s="207"/>
      <c r="AM6" s="208">
        <f>AL6-AK6</f>
        <v>0</v>
      </c>
      <c r="AO6" s="206">
        <f>L6</f>
        <v>3.9351851851851527E-3</v>
      </c>
      <c r="AP6" s="207">
        <f>U6</f>
        <v>1.4305555555555627E-2</v>
      </c>
      <c r="AQ6" s="208">
        <f>SMALL(AS6:AW6,1)+SMALL(AS6:AW6,2)</f>
        <v>8.15972222222211E-3</v>
      </c>
      <c r="AS6" s="246">
        <f>AA6</f>
        <v>4.1782407407406907E-3</v>
      </c>
      <c r="AT6" s="208">
        <f>AD6</f>
        <v>3.9814814814814192E-3</v>
      </c>
      <c r="AU6" s="208"/>
      <c r="AV6" s="208"/>
      <c r="AW6" s="208"/>
      <c r="AY6" s="246"/>
    </row>
    <row r="7" spans="2:51" ht="16" x14ac:dyDescent="0.2">
      <c r="B7" s="293"/>
      <c r="C7" s="234" t="s">
        <v>1</v>
      </c>
      <c r="D7" s="130">
        <f>AO7+L7+O7+R7+U7+X7+AA7+AD7+AG7+AJ7+AM7</f>
        <v>5.4513888888888938E-2</v>
      </c>
      <c r="E7" s="116">
        <f t="shared" ref="E7:E17" si="0">AO7+AP7+AQ7</f>
        <v>3.7233796296296327E-2</v>
      </c>
      <c r="F7" s="81"/>
      <c r="G7" s="172">
        <v>0.42708333333333331</v>
      </c>
      <c r="H7" s="173">
        <v>0.43180555555555555</v>
      </c>
      <c r="I7" s="174">
        <f t="shared" ref="I7:I17" si="1">H7-G7</f>
        <v>4.7222222222222388E-3</v>
      </c>
      <c r="J7" s="117">
        <v>0.43180555555555555</v>
      </c>
      <c r="K7" s="118">
        <v>0.43692129629629628</v>
      </c>
      <c r="L7" s="119">
        <f t="shared" ref="L7:L17" si="2">K7-J7</f>
        <v>5.1157407407407263E-3</v>
      </c>
      <c r="M7" s="117"/>
      <c r="N7" s="118"/>
      <c r="O7" s="119">
        <f t="shared" ref="O7:O17" si="3">N7-M7</f>
        <v>0</v>
      </c>
      <c r="P7" s="117"/>
      <c r="Q7" s="118"/>
      <c r="R7" s="119">
        <f t="shared" ref="R7:R17" si="4">Q7-P7</f>
        <v>0</v>
      </c>
      <c r="S7" s="172">
        <v>0.46729166666666666</v>
      </c>
      <c r="T7" s="173">
        <v>0.48791666666666672</v>
      </c>
      <c r="U7" s="174">
        <f t="shared" ref="U7:U17" si="5">T7-S7</f>
        <v>2.062500000000006E-2</v>
      </c>
      <c r="V7" s="117"/>
      <c r="W7" s="118"/>
      <c r="X7" s="119">
        <f t="shared" ref="X7:X17" si="6">W7-V7</f>
        <v>0</v>
      </c>
      <c r="Y7" s="172">
        <v>0.44123842592592594</v>
      </c>
      <c r="Z7" s="173">
        <v>0.44714120370370369</v>
      </c>
      <c r="AA7" s="174">
        <f t="shared" ref="AA7:AA17" si="7">Z7-Y7</f>
        <v>5.9027777777777568E-3</v>
      </c>
      <c r="AB7" s="172">
        <v>0.44714120370370369</v>
      </c>
      <c r="AC7" s="173">
        <v>0.45324074074074078</v>
      </c>
      <c r="AD7" s="174">
        <f t="shared" ref="AD7:AD17" si="8">AC7-AB7</f>
        <v>6.0995370370370838E-3</v>
      </c>
      <c r="AE7" s="117">
        <v>0.457974537037037</v>
      </c>
      <c r="AF7" s="118">
        <v>0.4640393518518518</v>
      </c>
      <c r="AG7" s="119">
        <f t="shared" ref="AG7:AG17" si="9">AF7-AE7</f>
        <v>6.0648148148148007E-3</v>
      </c>
      <c r="AH7" s="117">
        <v>0.49189814814814814</v>
      </c>
      <c r="AI7" s="118">
        <v>0.49776620370370367</v>
      </c>
      <c r="AJ7" s="119">
        <f t="shared" ref="AJ7:AJ17" si="10">AI7-AH7</f>
        <v>5.8680555555555292E-3</v>
      </c>
      <c r="AK7" s="117"/>
      <c r="AL7" s="118"/>
      <c r="AM7" s="119">
        <f t="shared" ref="AM7:AM17" si="11">AL7-AK7</f>
        <v>0</v>
      </c>
      <c r="AO7" s="117">
        <f>AY7</f>
        <v>4.8379629629629797E-3</v>
      </c>
      <c r="AP7" s="118">
        <f t="shared" ref="AP7:AP17" si="12">U7</f>
        <v>2.062500000000006E-2</v>
      </c>
      <c r="AQ7" s="119">
        <f t="shared" ref="AQ7:AQ17" si="13">SMALL(AS7:AW7,1)+SMALL(AS7:AW7,2)</f>
        <v>1.1770833333333286E-2</v>
      </c>
      <c r="AS7" s="247">
        <f t="shared" ref="AS7:AS17" si="14">AA7</f>
        <v>5.9027777777777568E-3</v>
      </c>
      <c r="AT7" s="119">
        <f t="shared" ref="AT7:AT17" si="15">AD7</f>
        <v>6.0995370370370838E-3</v>
      </c>
      <c r="AU7" s="119">
        <f t="shared" ref="AU7:AU17" si="16">AG7</f>
        <v>6.0648148148148007E-3</v>
      </c>
      <c r="AV7" s="119">
        <f t="shared" ref="AV7:AV15" si="17">AJ7</f>
        <v>5.8680555555555292E-3</v>
      </c>
      <c r="AW7" s="119"/>
      <c r="AY7" s="247">
        <f>I7+"00.00.10"</f>
        <v>4.8379629629629797E-3</v>
      </c>
    </row>
    <row r="8" spans="2:51" ht="17" thickBot="1" x14ac:dyDescent="0.25">
      <c r="B8" s="294"/>
      <c r="C8" s="238" t="s">
        <v>10</v>
      </c>
      <c r="D8" s="132">
        <f>AO8+L8+O8+R8+U8+X8+AA8+AD8+AG8+AJ8+AM8</f>
        <v>5.108796296296305E-2</v>
      </c>
      <c r="E8" s="124">
        <f t="shared" si="0"/>
        <v>3.0914351851851894E-2</v>
      </c>
      <c r="F8" s="81"/>
      <c r="G8" s="166">
        <v>0.42708333333333331</v>
      </c>
      <c r="H8" s="167">
        <v>0.43289351851851854</v>
      </c>
      <c r="I8" s="168">
        <f t="shared" si="1"/>
        <v>5.8101851851852238E-3</v>
      </c>
      <c r="J8" s="121"/>
      <c r="K8" s="122"/>
      <c r="L8" s="123"/>
      <c r="M8" s="121"/>
      <c r="N8" s="122"/>
      <c r="O8" s="123">
        <f t="shared" si="3"/>
        <v>0</v>
      </c>
      <c r="P8" s="121">
        <v>0.48875000000000002</v>
      </c>
      <c r="Q8" s="122">
        <v>0.49902777777777779</v>
      </c>
      <c r="R8" s="123">
        <f t="shared" si="4"/>
        <v>1.0277777777777775E-2</v>
      </c>
      <c r="S8" s="166">
        <v>0.47304398148148147</v>
      </c>
      <c r="T8" s="167">
        <v>0.4884722222222222</v>
      </c>
      <c r="U8" s="168">
        <f t="shared" si="5"/>
        <v>1.5428240740740728E-2</v>
      </c>
      <c r="V8" s="121"/>
      <c r="W8" s="122"/>
      <c r="X8" s="123">
        <f t="shared" si="6"/>
        <v>0</v>
      </c>
      <c r="Y8" s="166">
        <v>0.43692129629629628</v>
      </c>
      <c r="Z8" s="167">
        <v>0.44190972222222219</v>
      </c>
      <c r="AA8" s="168">
        <f t="shared" si="7"/>
        <v>4.9884259259259101E-3</v>
      </c>
      <c r="AB8" s="166">
        <v>0.44190972222222219</v>
      </c>
      <c r="AC8" s="167">
        <v>0.44681712962962966</v>
      </c>
      <c r="AD8" s="168">
        <f t="shared" si="8"/>
        <v>4.9074074074074714E-3</v>
      </c>
      <c r="AE8" s="121">
        <v>0.45324074074074078</v>
      </c>
      <c r="AF8" s="122">
        <v>0.457974537037037</v>
      </c>
      <c r="AG8" s="123">
        <f t="shared" si="9"/>
        <v>4.7337962962962221E-3</v>
      </c>
      <c r="AH8" s="121">
        <v>0.4640393518518518</v>
      </c>
      <c r="AI8" s="122">
        <v>0.46886574074074078</v>
      </c>
      <c r="AJ8" s="123">
        <f t="shared" si="10"/>
        <v>4.8263888888889772E-3</v>
      </c>
      <c r="AK8" s="121"/>
      <c r="AL8" s="122"/>
      <c r="AM8" s="123">
        <f t="shared" si="11"/>
        <v>0</v>
      </c>
      <c r="AO8" s="121">
        <f>I8+"00.00.10"</f>
        <v>5.9259259259259647E-3</v>
      </c>
      <c r="AP8" s="122">
        <f t="shared" si="12"/>
        <v>1.5428240740740728E-2</v>
      </c>
      <c r="AQ8" s="123">
        <f t="shared" si="13"/>
        <v>9.5601851851851993E-3</v>
      </c>
      <c r="AS8" s="248">
        <f t="shared" si="14"/>
        <v>4.9884259259259101E-3</v>
      </c>
      <c r="AT8" s="123">
        <f t="shared" si="15"/>
        <v>4.9074074074074714E-3</v>
      </c>
      <c r="AU8" s="123">
        <f t="shared" si="16"/>
        <v>4.7337962962962221E-3</v>
      </c>
      <c r="AV8" s="123">
        <f t="shared" si="17"/>
        <v>4.8263888888889772E-3</v>
      </c>
      <c r="AW8" s="123"/>
      <c r="AY8" s="248"/>
    </row>
    <row r="9" spans="2:51" ht="16" x14ac:dyDescent="0.2">
      <c r="B9" s="295">
        <v>2</v>
      </c>
      <c r="C9" s="235" t="s">
        <v>55</v>
      </c>
      <c r="D9" s="181">
        <f>AO9+L9+O9+R9+U9+X9+AA9+AD9+AG9+AJ9+AM9</f>
        <v>6.1331018518518597E-2</v>
      </c>
      <c r="E9" s="182">
        <f t="shared" si="0"/>
        <v>2.9328703703703739E-2</v>
      </c>
      <c r="F9" s="81"/>
      <c r="G9" s="209">
        <v>0.42708333333333331</v>
      </c>
      <c r="H9" s="210">
        <v>0.43185185185185188</v>
      </c>
      <c r="I9" s="211">
        <f t="shared" si="1"/>
        <v>4.7685185185185608E-3</v>
      </c>
      <c r="J9" s="212"/>
      <c r="K9" s="213"/>
      <c r="L9" s="214"/>
      <c r="M9" s="212"/>
      <c r="N9" s="213"/>
      <c r="O9" s="214">
        <f t="shared" si="3"/>
        <v>0</v>
      </c>
      <c r="P9" s="212"/>
      <c r="Q9" s="213"/>
      <c r="R9" s="214">
        <f t="shared" si="4"/>
        <v>0</v>
      </c>
      <c r="S9" s="209">
        <v>0.46364583333333331</v>
      </c>
      <c r="T9" s="210">
        <v>0.47938657407407409</v>
      </c>
      <c r="U9" s="211">
        <f t="shared" si="5"/>
        <v>1.5740740740740777E-2</v>
      </c>
      <c r="V9" s="212">
        <v>0.47938657407407409</v>
      </c>
      <c r="W9" s="213">
        <v>0.5024305555555556</v>
      </c>
      <c r="X9" s="214">
        <f t="shared" si="6"/>
        <v>2.3043981481481512E-2</v>
      </c>
      <c r="Y9" s="209">
        <v>0.4352314814814815</v>
      </c>
      <c r="Z9" s="210">
        <v>0.43969907407407405</v>
      </c>
      <c r="AA9" s="211">
        <f t="shared" si="7"/>
        <v>4.4675925925925508E-3</v>
      </c>
      <c r="AB9" s="209">
        <v>0.43969907407407405</v>
      </c>
      <c r="AC9" s="210">
        <v>0.44418981481481484</v>
      </c>
      <c r="AD9" s="211">
        <f t="shared" si="8"/>
        <v>4.4907407407407951E-3</v>
      </c>
      <c r="AE9" s="212">
        <v>0.44518518518518518</v>
      </c>
      <c r="AF9" s="213">
        <v>0.44950231481481479</v>
      </c>
      <c r="AG9" s="214">
        <f t="shared" si="9"/>
        <v>4.3171296296296013E-3</v>
      </c>
      <c r="AH9" s="212">
        <v>0.50280092592592596</v>
      </c>
      <c r="AI9" s="213">
        <v>0.50718750000000001</v>
      </c>
      <c r="AJ9" s="214">
        <f t="shared" si="10"/>
        <v>4.3865740740740566E-3</v>
      </c>
      <c r="AK9" s="212"/>
      <c r="AL9" s="213"/>
      <c r="AM9" s="214">
        <f t="shared" si="11"/>
        <v>0</v>
      </c>
      <c r="AO9" s="212">
        <f>I9+"00.00.10"</f>
        <v>4.8842592592593017E-3</v>
      </c>
      <c r="AP9" s="213">
        <f t="shared" si="12"/>
        <v>1.5740740740740777E-2</v>
      </c>
      <c r="AQ9" s="214">
        <f t="shared" si="13"/>
        <v>8.703703703703658E-3</v>
      </c>
      <c r="AS9" s="249">
        <f t="shared" si="14"/>
        <v>4.4675925925925508E-3</v>
      </c>
      <c r="AT9" s="214">
        <f t="shared" si="15"/>
        <v>4.4907407407407951E-3</v>
      </c>
      <c r="AU9" s="214">
        <f t="shared" si="16"/>
        <v>4.3171296296296013E-3</v>
      </c>
      <c r="AV9" s="214">
        <f t="shared" si="17"/>
        <v>4.3865740740740566E-3</v>
      </c>
      <c r="AW9" s="214"/>
      <c r="AY9" s="249">
        <f>I9+"00.00.10"</f>
        <v>4.8842592592593017E-3</v>
      </c>
    </row>
    <row r="10" spans="2:51" ht="16" x14ac:dyDescent="0.2">
      <c r="B10" s="296"/>
      <c r="C10" s="234" t="s">
        <v>141</v>
      </c>
      <c r="D10" s="131">
        <f>I10+L10+O10+R10+U10+X10+AA10+AD10+AG10+AJ10+AM10</f>
        <v>4.5914351851851776E-2</v>
      </c>
      <c r="E10" s="113">
        <f t="shared" si="0"/>
        <v>3.5127314814814736E-2</v>
      </c>
      <c r="F10" s="81"/>
      <c r="G10" s="169"/>
      <c r="H10" s="170"/>
      <c r="I10" s="171">
        <f t="shared" si="1"/>
        <v>0</v>
      </c>
      <c r="J10" s="114">
        <v>0.43185185185185188</v>
      </c>
      <c r="K10" s="115">
        <v>0.43599537037037034</v>
      </c>
      <c r="L10" s="120">
        <f t="shared" si="2"/>
        <v>4.1435185185184631E-3</v>
      </c>
      <c r="M10" s="114">
        <v>0.43599537037037034</v>
      </c>
      <c r="N10" s="115">
        <v>0.44039351851851855</v>
      </c>
      <c r="O10" s="120">
        <f t="shared" si="3"/>
        <v>4.3981481481482065E-3</v>
      </c>
      <c r="P10" s="114"/>
      <c r="Q10" s="115"/>
      <c r="R10" s="120">
        <f t="shared" si="4"/>
        <v>0</v>
      </c>
      <c r="S10" s="169">
        <v>0.44418981481481484</v>
      </c>
      <c r="T10" s="170">
        <v>0.46364583333333331</v>
      </c>
      <c r="U10" s="171">
        <f t="shared" si="5"/>
        <v>1.945601851851847E-2</v>
      </c>
      <c r="V10" s="114"/>
      <c r="W10" s="115"/>
      <c r="X10" s="120">
        <f t="shared" si="6"/>
        <v>0</v>
      </c>
      <c r="Y10" s="169">
        <v>0.46635416666666668</v>
      </c>
      <c r="Z10" s="170">
        <v>0.47204861111111113</v>
      </c>
      <c r="AA10" s="171">
        <f>Z10-Y10</f>
        <v>5.6944444444444464E-3</v>
      </c>
      <c r="AB10" s="169">
        <v>0.47729166666666667</v>
      </c>
      <c r="AC10" s="170">
        <v>0.48312500000000003</v>
      </c>
      <c r="AD10" s="171">
        <f t="shared" si="8"/>
        <v>5.833333333333357E-3</v>
      </c>
      <c r="AE10" s="233">
        <v>0.48685185185185187</v>
      </c>
      <c r="AF10" s="115">
        <v>0.4932407407407407</v>
      </c>
      <c r="AG10" s="120">
        <f t="shared" si="9"/>
        <v>6.3888888888888329E-3</v>
      </c>
      <c r="AH10" s="114"/>
      <c r="AI10" s="115"/>
      <c r="AJ10" s="120">
        <f t="shared" si="10"/>
        <v>0</v>
      </c>
      <c r="AK10" s="114"/>
      <c r="AL10" s="115"/>
      <c r="AM10" s="120">
        <f t="shared" si="11"/>
        <v>0</v>
      </c>
      <c r="AO10" s="114">
        <f>L10</f>
        <v>4.1435185185184631E-3</v>
      </c>
      <c r="AP10" s="115">
        <f t="shared" si="12"/>
        <v>1.945601851851847E-2</v>
      </c>
      <c r="AQ10" s="120">
        <f t="shared" si="13"/>
        <v>1.1527777777777803E-2</v>
      </c>
      <c r="AS10" s="250">
        <f t="shared" si="14"/>
        <v>5.6944444444444464E-3</v>
      </c>
      <c r="AT10" s="120">
        <f t="shared" si="15"/>
        <v>5.833333333333357E-3</v>
      </c>
      <c r="AU10" s="120">
        <f t="shared" si="16"/>
        <v>6.3888888888888329E-3</v>
      </c>
      <c r="AV10" s="120"/>
      <c r="AW10" s="120"/>
      <c r="AY10" s="250"/>
    </row>
    <row r="11" spans="2:51" ht="17" thickBot="1" x14ac:dyDescent="0.25">
      <c r="B11" s="297"/>
      <c r="C11" s="238" t="s">
        <v>22</v>
      </c>
      <c r="D11" s="183">
        <f>AO11+L11+O11+R11+U11+X11+AA11+AD11+AG11+AJ11+AM11</f>
        <v>5.1527777777777915E-2</v>
      </c>
      <c r="E11" s="184">
        <f t="shared" si="0"/>
        <v>3.0335648148148174E-2</v>
      </c>
      <c r="F11" s="81"/>
      <c r="G11" s="215">
        <v>0.42708333333333331</v>
      </c>
      <c r="H11" s="216">
        <v>0.4309837962962963</v>
      </c>
      <c r="I11" s="217">
        <f t="shared" si="1"/>
        <v>3.9004629629629806E-3</v>
      </c>
      <c r="J11" s="218">
        <v>0.4309837962962963</v>
      </c>
      <c r="K11" s="219">
        <v>0.4352314814814815</v>
      </c>
      <c r="L11" s="220">
        <f t="shared" si="2"/>
        <v>4.2476851851852016E-3</v>
      </c>
      <c r="M11" s="218"/>
      <c r="N11" s="219"/>
      <c r="O11" s="220">
        <f t="shared" si="3"/>
        <v>0</v>
      </c>
      <c r="P11" s="218">
        <v>0.4932407407407407</v>
      </c>
      <c r="Q11" s="219">
        <v>0.50512731481481488</v>
      </c>
      <c r="R11" s="220">
        <f t="shared" si="4"/>
        <v>1.1886574074074174E-2</v>
      </c>
      <c r="S11" s="215">
        <v>0.44950231481481479</v>
      </c>
      <c r="T11" s="216">
        <v>0.46635416666666668</v>
      </c>
      <c r="U11" s="217">
        <f t="shared" si="5"/>
        <v>1.6851851851851896E-2</v>
      </c>
      <c r="V11" s="218"/>
      <c r="W11" s="219"/>
      <c r="X11" s="220">
        <f t="shared" si="6"/>
        <v>0</v>
      </c>
      <c r="Y11" s="215">
        <v>0.44039351851851855</v>
      </c>
      <c r="Z11" s="216">
        <v>0.44518518518518518</v>
      </c>
      <c r="AA11" s="217">
        <f>Z11-Y11</f>
        <v>4.7916666666666385E-3</v>
      </c>
      <c r="AB11" s="215">
        <v>0.4722337962962963</v>
      </c>
      <c r="AC11" s="216">
        <v>0.47729166666666667</v>
      </c>
      <c r="AD11" s="217">
        <f t="shared" si="8"/>
        <v>5.0578703703703654E-3</v>
      </c>
      <c r="AE11" s="218">
        <v>0.48312500000000003</v>
      </c>
      <c r="AF11" s="219">
        <v>0.48780092592592594</v>
      </c>
      <c r="AG11" s="220">
        <f t="shared" si="9"/>
        <v>4.6759259259259167E-3</v>
      </c>
      <c r="AH11" s="218"/>
      <c r="AI11" s="219"/>
      <c r="AJ11" s="220">
        <f t="shared" si="10"/>
        <v>0</v>
      </c>
      <c r="AK11" s="218"/>
      <c r="AL11" s="219"/>
      <c r="AM11" s="220">
        <f t="shared" si="11"/>
        <v>0</v>
      </c>
      <c r="AO11" s="218">
        <f>I11+"00.00.10"</f>
        <v>4.0162037037037215E-3</v>
      </c>
      <c r="AP11" s="219">
        <f t="shared" si="12"/>
        <v>1.6851851851851896E-2</v>
      </c>
      <c r="AQ11" s="220">
        <f t="shared" si="13"/>
        <v>9.4675925925925553E-3</v>
      </c>
      <c r="AS11" s="251">
        <f t="shared" si="14"/>
        <v>4.7916666666666385E-3</v>
      </c>
      <c r="AT11" s="220">
        <f t="shared" si="15"/>
        <v>5.0578703703703654E-3</v>
      </c>
      <c r="AU11" s="220">
        <f t="shared" si="16"/>
        <v>4.6759259259259167E-3</v>
      </c>
      <c r="AV11" s="220"/>
      <c r="AW11" s="220"/>
      <c r="AY11" s="251"/>
    </row>
    <row r="12" spans="2:51" ht="16" x14ac:dyDescent="0.2">
      <c r="B12" s="286">
        <v>3</v>
      </c>
      <c r="C12" s="235" t="s">
        <v>2</v>
      </c>
      <c r="D12" s="185">
        <f>AO12+L12+O12+R12+U12+X12+AA12+AD12+AG12+AJ12+AM12</f>
        <v>6.5740740740740627E-2</v>
      </c>
      <c r="E12" s="186">
        <f t="shared" si="0"/>
        <v>2.7615740740740767E-2</v>
      </c>
      <c r="F12" s="81"/>
      <c r="G12" s="221">
        <v>0.42708333333333331</v>
      </c>
      <c r="H12" s="222">
        <v>0.43126157407407412</v>
      </c>
      <c r="I12" s="223">
        <f t="shared" si="1"/>
        <v>4.1782407407408018E-3</v>
      </c>
      <c r="J12" s="224">
        <v>0.43126157407407412</v>
      </c>
      <c r="K12" s="225">
        <v>0.43621527777777774</v>
      </c>
      <c r="L12" s="226">
        <f t="shared" si="2"/>
        <v>4.9537037037036269E-3</v>
      </c>
      <c r="M12" s="224"/>
      <c r="N12" s="225"/>
      <c r="O12" s="226">
        <f t="shared" si="3"/>
        <v>0</v>
      </c>
      <c r="P12" s="224"/>
      <c r="Q12" s="225"/>
      <c r="R12" s="226">
        <f t="shared" si="4"/>
        <v>0</v>
      </c>
      <c r="S12" s="221">
        <v>0.46004629629629629</v>
      </c>
      <c r="T12" s="222">
        <v>0.47390046296296301</v>
      </c>
      <c r="U12" s="223">
        <f t="shared" si="5"/>
        <v>1.3854166666666723E-2</v>
      </c>
      <c r="V12" s="224">
        <v>0.43842592592592594</v>
      </c>
      <c r="W12" s="225">
        <v>0.46004629629629629</v>
      </c>
      <c r="X12" s="226">
        <f t="shared" si="6"/>
        <v>2.1620370370370345E-2</v>
      </c>
      <c r="Y12" s="221">
        <v>0.47988425925925932</v>
      </c>
      <c r="Z12" s="222">
        <v>0.48456018518518523</v>
      </c>
      <c r="AA12" s="223">
        <f t="shared" si="7"/>
        <v>4.6759259259259167E-3</v>
      </c>
      <c r="AB12" s="221">
        <v>0.48694444444444446</v>
      </c>
      <c r="AC12" s="222">
        <v>0.49849537037037034</v>
      </c>
      <c r="AD12" s="223">
        <f t="shared" si="8"/>
        <v>1.1550925925925881E-2</v>
      </c>
      <c r="AE12" s="224">
        <v>0.49215277777777783</v>
      </c>
      <c r="AF12" s="225">
        <v>0.49694444444444441</v>
      </c>
      <c r="AG12" s="226">
        <f t="shared" si="9"/>
        <v>4.791666666666583E-3</v>
      </c>
      <c r="AH12" s="224"/>
      <c r="AI12" s="225"/>
      <c r="AJ12" s="226">
        <f t="shared" si="10"/>
        <v>0</v>
      </c>
      <c r="AK12" s="224"/>
      <c r="AL12" s="225"/>
      <c r="AM12" s="226">
        <f t="shared" si="11"/>
        <v>0</v>
      </c>
      <c r="AO12" s="224">
        <f>I12+"00.00.10"</f>
        <v>4.2939814814815427E-3</v>
      </c>
      <c r="AP12" s="225">
        <f t="shared" si="12"/>
        <v>1.3854166666666723E-2</v>
      </c>
      <c r="AQ12" s="226">
        <f t="shared" si="13"/>
        <v>9.4675925925924997E-3</v>
      </c>
      <c r="AS12" s="252">
        <f t="shared" si="14"/>
        <v>4.6759259259259167E-3</v>
      </c>
      <c r="AT12" s="226">
        <f t="shared" si="15"/>
        <v>1.1550925925925881E-2</v>
      </c>
      <c r="AU12" s="226">
        <f t="shared" si="16"/>
        <v>4.791666666666583E-3</v>
      </c>
      <c r="AV12" s="226"/>
      <c r="AW12" s="226"/>
      <c r="AY12" s="252"/>
    </row>
    <row r="13" spans="2:51" ht="17" thickBot="1" x14ac:dyDescent="0.25">
      <c r="B13" s="287"/>
      <c r="C13" s="234" t="s">
        <v>6</v>
      </c>
      <c r="D13" s="130">
        <f>AO13+L13+O13+R13+U13+X13+AA13+AD13+AG13+AJ13+AM13</f>
        <v>5.5543981481481451E-2</v>
      </c>
      <c r="E13" s="116">
        <f t="shared" si="0"/>
        <v>3.2268518518518495E-2</v>
      </c>
      <c r="F13" s="81"/>
      <c r="G13" s="172">
        <v>0.42708333333333331</v>
      </c>
      <c r="H13" s="173">
        <v>0.4314351851851852</v>
      </c>
      <c r="I13" s="174">
        <f t="shared" si="1"/>
        <v>4.3518518518518845E-3</v>
      </c>
      <c r="J13" s="117">
        <v>0.4314351851851852</v>
      </c>
      <c r="K13" s="118">
        <v>0.43616898148148148</v>
      </c>
      <c r="L13" s="119">
        <f t="shared" si="2"/>
        <v>4.7337962962962776E-3</v>
      </c>
      <c r="M13" s="117"/>
      <c r="N13" s="118"/>
      <c r="O13" s="119">
        <f t="shared" si="3"/>
        <v>0</v>
      </c>
      <c r="P13" s="117">
        <v>0.45483796296296292</v>
      </c>
      <c r="Q13" s="118">
        <v>0.46777777777777779</v>
      </c>
      <c r="R13" s="119">
        <f t="shared" si="4"/>
        <v>1.2939814814814876E-2</v>
      </c>
      <c r="S13" s="172">
        <v>0.43778935185185186</v>
      </c>
      <c r="T13" s="173">
        <v>0.45483796296296292</v>
      </c>
      <c r="U13" s="174">
        <f t="shared" si="5"/>
        <v>1.7048611111111056E-2</v>
      </c>
      <c r="V13" s="117"/>
      <c r="W13" s="118"/>
      <c r="X13" s="119">
        <f t="shared" si="6"/>
        <v>0</v>
      </c>
      <c r="Y13" s="172">
        <v>0.46831018518518519</v>
      </c>
      <c r="Z13" s="173">
        <v>0.4736805555555556</v>
      </c>
      <c r="AA13" s="174">
        <f t="shared" si="7"/>
        <v>5.3703703703704142E-3</v>
      </c>
      <c r="AB13" s="172">
        <v>0.4736805555555556</v>
      </c>
      <c r="AC13" s="173">
        <v>0.47928240740740741</v>
      </c>
      <c r="AD13" s="174">
        <f t="shared" si="8"/>
        <v>5.6018518518518023E-3</v>
      </c>
      <c r="AE13" s="117">
        <v>0.48901620370370374</v>
      </c>
      <c r="AF13" s="118">
        <v>0.49439814814814814</v>
      </c>
      <c r="AG13" s="119">
        <f t="shared" si="9"/>
        <v>5.3819444444443976E-3</v>
      </c>
      <c r="AH13" s="117"/>
      <c r="AI13" s="118"/>
      <c r="AJ13" s="119">
        <f t="shared" si="10"/>
        <v>0</v>
      </c>
      <c r="AK13" s="117"/>
      <c r="AL13" s="118"/>
      <c r="AM13" s="119">
        <f t="shared" si="11"/>
        <v>0</v>
      </c>
      <c r="AO13" s="117">
        <f>I13+"00.00.10"</f>
        <v>4.4675925925926254E-3</v>
      </c>
      <c r="AP13" s="118">
        <f t="shared" si="12"/>
        <v>1.7048611111111056E-2</v>
      </c>
      <c r="AQ13" s="119">
        <f t="shared" si="13"/>
        <v>1.0752314814814812E-2</v>
      </c>
      <c r="AS13" s="247">
        <f t="shared" si="14"/>
        <v>5.3703703703704142E-3</v>
      </c>
      <c r="AT13" s="119">
        <f t="shared" si="15"/>
        <v>5.6018518518518023E-3</v>
      </c>
      <c r="AU13" s="119">
        <f t="shared" si="16"/>
        <v>5.3819444444443976E-3</v>
      </c>
      <c r="AV13" s="119"/>
      <c r="AW13" s="119"/>
      <c r="AY13" s="247"/>
    </row>
    <row r="14" spans="2:51" ht="17" hidden="1" customHeight="1" thickBot="1" x14ac:dyDescent="0.25">
      <c r="B14" s="288"/>
      <c r="C14" s="238" t="s">
        <v>107</v>
      </c>
      <c r="D14" s="132">
        <f t="shared" ref="D14" si="18">SUM(I14+L14+O14+R14+U14+X14+AA14+AD14+AG14+AJ14+AM14)</f>
        <v>0</v>
      </c>
      <c r="E14" s="124">
        <f t="shared" si="0"/>
        <v>0</v>
      </c>
      <c r="F14" s="81"/>
      <c r="G14" s="166"/>
      <c r="H14" s="167"/>
      <c r="I14" s="168">
        <f t="shared" si="1"/>
        <v>0</v>
      </c>
      <c r="J14" s="121"/>
      <c r="K14" s="122"/>
      <c r="L14" s="123">
        <f t="shared" si="2"/>
        <v>0</v>
      </c>
      <c r="M14" s="121"/>
      <c r="N14" s="122"/>
      <c r="O14" s="123">
        <f t="shared" si="3"/>
        <v>0</v>
      </c>
      <c r="P14" s="121"/>
      <c r="Q14" s="122"/>
      <c r="R14" s="123">
        <f t="shared" si="4"/>
        <v>0</v>
      </c>
      <c r="S14" s="166"/>
      <c r="T14" s="167"/>
      <c r="U14" s="168">
        <f t="shared" si="5"/>
        <v>0</v>
      </c>
      <c r="V14" s="121"/>
      <c r="W14" s="122"/>
      <c r="X14" s="123">
        <f t="shared" si="6"/>
        <v>0</v>
      </c>
      <c r="Y14" s="166"/>
      <c r="Z14" s="167"/>
      <c r="AA14" s="168">
        <f t="shared" si="7"/>
        <v>0</v>
      </c>
      <c r="AB14" s="166"/>
      <c r="AC14" s="167"/>
      <c r="AD14" s="168">
        <f t="shared" si="8"/>
        <v>0</v>
      </c>
      <c r="AE14" s="121"/>
      <c r="AF14" s="122"/>
      <c r="AG14" s="123">
        <f t="shared" si="9"/>
        <v>0</v>
      </c>
      <c r="AH14" s="121"/>
      <c r="AI14" s="122"/>
      <c r="AJ14" s="123">
        <f t="shared" si="10"/>
        <v>0</v>
      </c>
      <c r="AK14" s="121"/>
      <c r="AL14" s="122"/>
      <c r="AM14" s="123">
        <f t="shared" si="11"/>
        <v>0</v>
      </c>
      <c r="AO14" s="121"/>
      <c r="AP14" s="122">
        <f t="shared" si="12"/>
        <v>0</v>
      </c>
      <c r="AQ14" s="123">
        <f t="shared" si="13"/>
        <v>0</v>
      </c>
      <c r="AS14" s="248">
        <f t="shared" si="14"/>
        <v>0</v>
      </c>
      <c r="AT14" s="123">
        <f t="shared" si="15"/>
        <v>0</v>
      </c>
      <c r="AU14" s="123">
        <f t="shared" si="16"/>
        <v>0</v>
      </c>
      <c r="AV14" s="123">
        <f t="shared" si="17"/>
        <v>0</v>
      </c>
      <c r="AW14" s="123">
        <f t="shared" ref="AW14:AY15" si="19">AM14</f>
        <v>0</v>
      </c>
      <c r="AY14" s="248">
        <f t="shared" si="19"/>
        <v>0</v>
      </c>
    </row>
    <row r="15" spans="2:51" ht="16" x14ac:dyDescent="0.2">
      <c r="B15" s="289">
        <v>4</v>
      </c>
      <c r="C15" s="235" t="s">
        <v>21</v>
      </c>
      <c r="D15" s="181">
        <f>I15+L15+O15+R15+U15+X15+AA15+AD15+AG15+AJ15+AM15</f>
        <v>4.2650462962963098E-2</v>
      </c>
      <c r="E15" s="182">
        <f t="shared" si="0"/>
        <v>2.9016203703703669E-2</v>
      </c>
      <c r="F15" s="81"/>
      <c r="G15" s="209"/>
      <c r="H15" s="210"/>
      <c r="I15" s="211">
        <f t="shared" si="1"/>
        <v>0</v>
      </c>
      <c r="J15" s="212">
        <v>0.43192129629629633</v>
      </c>
      <c r="K15" s="213">
        <v>0.43692129629629628</v>
      </c>
      <c r="L15" s="214">
        <f t="shared" si="2"/>
        <v>4.9999999999999489E-3</v>
      </c>
      <c r="M15" s="212"/>
      <c r="N15" s="213"/>
      <c r="O15" s="214">
        <f t="shared" si="3"/>
        <v>0</v>
      </c>
      <c r="P15" s="212"/>
      <c r="Q15" s="213"/>
      <c r="R15" s="214">
        <f t="shared" si="4"/>
        <v>0</v>
      </c>
      <c r="S15" s="209">
        <v>0.46438657407407408</v>
      </c>
      <c r="T15" s="210">
        <v>0.47969907407407408</v>
      </c>
      <c r="U15" s="211">
        <f t="shared" si="5"/>
        <v>1.5312500000000007E-2</v>
      </c>
      <c r="V15" s="212"/>
      <c r="W15" s="213"/>
      <c r="X15" s="214">
        <f t="shared" si="6"/>
        <v>0</v>
      </c>
      <c r="Y15" s="209">
        <v>0.4403009259259259</v>
      </c>
      <c r="Z15" s="210">
        <v>0.44483796296296302</v>
      </c>
      <c r="AA15" s="211">
        <f t="shared" si="7"/>
        <v>4.5370370370371171E-3</v>
      </c>
      <c r="AB15" s="209">
        <v>0.45546296296296296</v>
      </c>
      <c r="AC15" s="210">
        <v>0.45995370370370375</v>
      </c>
      <c r="AD15" s="211">
        <f t="shared" si="8"/>
        <v>4.4907407407407951E-3</v>
      </c>
      <c r="AE15" s="212">
        <v>0.48018518518518521</v>
      </c>
      <c r="AF15" s="213">
        <v>0.48456018518518523</v>
      </c>
      <c r="AG15" s="214">
        <f t="shared" si="9"/>
        <v>4.3750000000000178E-3</v>
      </c>
      <c r="AH15" s="212">
        <v>0.48942129629629627</v>
      </c>
      <c r="AI15" s="213">
        <v>0.49402777777777779</v>
      </c>
      <c r="AJ15" s="214">
        <f t="shared" si="10"/>
        <v>4.6064814814815169E-3</v>
      </c>
      <c r="AK15" s="212">
        <v>0.49586805555555552</v>
      </c>
      <c r="AL15" s="213">
        <v>0.50019675925925922</v>
      </c>
      <c r="AM15" s="214">
        <f t="shared" si="11"/>
        <v>4.3287037037036957E-3</v>
      </c>
      <c r="AO15" s="212">
        <f>L15</f>
        <v>4.9999999999999489E-3</v>
      </c>
      <c r="AP15" s="213">
        <f t="shared" si="12"/>
        <v>1.5312500000000007E-2</v>
      </c>
      <c r="AQ15" s="214">
        <f t="shared" si="13"/>
        <v>8.7037037037037135E-3</v>
      </c>
      <c r="AS15" s="249">
        <f t="shared" si="14"/>
        <v>4.5370370370371171E-3</v>
      </c>
      <c r="AT15" s="214">
        <f t="shared" si="15"/>
        <v>4.4907407407407951E-3</v>
      </c>
      <c r="AU15" s="214">
        <f t="shared" si="16"/>
        <v>4.3750000000000178E-3</v>
      </c>
      <c r="AV15" s="214">
        <f t="shared" si="17"/>
        <v>4.6064814814815169E-3</v>
      </c>
      <c r="AW15" s="214">
        <f t="shared" si="19"/>
        <v>4.3287037037036957E-3</v>
      </c>
      <c r="AY15" s="249">
        <f t="shared" si="19"/>
        <v>4.9999999999999489E-3</v>
      </c>
    </row>
    <row r="16" spans="2:51" ht="16" x14ac:dyDescent="0.2">
      <c r="B16" s="290"/>
      <c r="C16" s="234" t="s">
        <v>138</v>
      </c>
      <c r="D16" s="131">
        <f>AO16+L16+O16+R16+U16+X16+AA16+AD16+AG16+AJ16+AM16</f>
        <v>5.4004629629629618E-2</v>
      </c>
      <c r="E16" s="113">
        <f t="shared" si="0"/>
        <v>3.1493055555555559E-2</v>
      </c>
      <c r="F16" s="81"/>
      <c r="G16" s="169">
        <v>0.42708333333333331</v>
      </c>
      <c r="H16" s="170">
        <v>0.43192129629629633</v>
      </c>
      <c r="I16" s="171">
        <f t="shared" si="1"/>
        <v>4.8379629629630161E-3</v>
      </c>
      <c r="J16" s="114"/>
      <c r="K16" s="115"/>
      <c r="L16" s="120"/>
      <c r="M16" s="114"/>
      <c r="N16" s="115"/>
      <c r="O16" s="120">
        <f t="shared" si="3"/>
        <v>0</v>
      </c>
      <c r="P16" s="114"/>
      <c r="Q16" s="115"/>
      <c r="R16" s="120">
        <f t="shared" si="4"/>
        <v>0</v>
      </c>
      <c r="S16" s="169">
        <v>0.47969907407407408</v>
      </c>
      <c r="T16" s="170">
        <v>0.49586805555555552</v>
      </c>
      <c r="U16" s="171">
        <f t="shared" si="5"/>
        <v>1.6168981481481437E-2</v>
      </c>
      <c r="V16" s="114">
        <v>0.43692129629629628</v>
      </c>
      <c r="W16" s="115">
        <v>0.45943287037037034</v>
      </c>
      <c r="X16" s="120">
        <f t="shared" si="6"/>
        <v>2.2511574074074059E-2</v>
      </c>
      <c r="Y16" s="169">
        <v>0.45995370370370375</v>
      </c>
      <c r="Z16" s="170">
        <v>0.46523148148148147</v>
      </c>
      <c r="AA16" s="171">
        <f t="shared" si="7"/>
        <v>5.2777777777777146E-3</v>
      </c>
      <c r="AB16" s="169">
        <v>0.49884259259259256</v>
      </c>
      <c r="AC16" s="170">
        <v>0.50393518518518521</v>
      </c>
      <c r="AD16" s="171">
        <f t="shared" si="8"/>
        <v>5.0925925925926485E-3</v>
      </c>
      <c r="AE16" s="114"/>
      <c r="AF16" s="115"/>
      <c r="AG16" s="120">
        <f t="shared" si="9"/>
        <v>0</v>
      </c>
      <c r="AH16" s="114"/>
      <c r="AI16" s="115"/>
      <c r="AJ16" s="120">
        <f t="shared" si="10"/>
        <v>0</v>
      </c>
      <c r="AK16" s="114"/>
      <c r="AL16" s="115"/>
      <c r="AM16" s="120">
        <f t="shared" si="11"/>
        <v>0</v>
      </c>
      <c r="AO16" s="114">
        <f>I16+"00.00.10"</f>
        <v>4.953703703703757E-3</v>
      </c>
      <c r="AP16" s="115">
        <f t="shared" si="12"/>
        <v>1.6168981481481437E-2</v>
      </c>
      <c r="AQ16" s="120">
        <f t="shared" si="13"/>
        <v>1.0370370370370363E-2</v>
      </c>
      <c r="AS16" s="250">
        <f t="shared" si="14"/>
        <v>5.2777777777777146E-3</v>
      </c>
      <c r="AT16" s="120">
        <f t="shared" si="15"/>
        <v>5.0925925925926485E-3</v>
      </c>
      <c r="AU16" s="120"/>
      <c r="AV16" s="120"/>
      <c r="AW16" s="120"/>
      <c r="AY16" s="250"/>
    </row>
    <row r="17" spans="2:51" ht="17" thickBot="1" x14ac:dyDescent="0.25">
      <c r="B17" s="291"/>
      <c r="C17" s="238" t="s">
        <v>9</v>
      </c>
      <c r="D17" s="183">
        <f>AO17+L17+O17+R17+U17+X17+AA17+AD17+AG17+AJ17+AM17</f>
        <v>5.331018518518512E-2</v>
      </c>
      <c r="E17" s="184">
        <f t="shared" si="0"/>
        <v>2.8784722222222191E-2</v>
      </c>
      <c r="F17" s="81"/>
      <c r="G17" s="215">
        <v>0.42708333333333331</v>
      </c>
      <c r="H17" s="216">
        <v>0.43112268518518521</v>
      </c>
      <c r="I17" s="217">
        <f t="shared" si="1"/>
        <v>4.0393518518518912E-3</v>
      </c>
      <c r="J17" s="218">
        <v>0.43112268518518521</v>
      </c>
      <c r="K17" s="219">
        <v>0.43574074074074076</v>
      </c>
      <c r="L17" s="220">
        <f t="shared" si="2"/>
        <v>4.6180555555555558E-3</v>
      </c>
      <c r="M17" s="218">
        <v>0.43597222222222221</v>
      </c>
      <c r="N17" s="219">
        <v>0.4403009259259259</v>
      </c>
      <c r="O17" s="220">
        <f t="shared" si="3"/>
        <v>4.3287037037036957E-3</v>
      </c>
      <c r="P17" s="218">
        <v>0.44483796296296302</v>
      </c>
      <c r="Q17" s="219">
        <v>0.45546296296296296</v>
      </c>
      <c r="R17" s="220">
        <f t="shared" si="4"/>
        <v>1.062499999999994E-2</v>
      </c>
      <c r="S17" s="215">
        <v>0.46523148148148147</v>
      </c>
      <c r="T17" s="216">
        <v>0.48018518518518521</v>
      </c>
      <c r="U17" s="217">
        <f t="shared" si="5"/>
        <v>1.4953703703703747E-2</v>
      </c>
      <c r="V17" s="218"/>
      <c r="W17" s="219"/>
      <c r="X17" s="220">
        <f t="shared" si="6"/>
        <v>0</v>
      </c>
      <c r="Y17" s="215">
        <v>0.41776620370370371</v>
      </c>
      <c r="Z17" s="216">
        <v>0.42271990740740745</v>
      </c>
      <c r="AA17" s="217">
        <f t="shared" si="7"/>
        <v>4.9537037037037379E-3</v>
      </c>
      <c r="AB17" s="215">
        <v>0.48456018518518523</v>
      </c>
      <c r="AC17" s="216">
        <v>0.48942129629629627</v>
      </c>
      <c r="AD17" s="217">
        <f t="shared" si="8"/>
        <v>4.8611111111110383E-3</v>
      </c>
      <c r="AE17" s="218">
        <v>0.49402777777777779</v>
      </c>
      <c r="AF17" s="219">
        <v>0.49884259259259256</v>
      </c>
      <c r="AG17" s="220">
        <f t="shared" si="9"/>
        <v>4.8148148148147718E-3</v>
      </c>
      <c r="AH17" s="218"/>
      <c r="AI17" s="219"/>
      <c r="AJ17" s="220">
        <f t="shared" si="10"/>
        <v>0</v>
      </c>
      <c r="AK17" s="218"/>
      <c r="AL17" s="219"/>
      <c r="AM17" s="220">
        <f t="shared" si="11"/>
        <v>0</v>
      </c>
      <c r="AO17" s="218">
        <f>I17+"00.00.10"</f>
        <v>4.1550925925926321E-3</v>
      </c>
      <c r="AP17" s="219">
        <f t="shared" si="12"/>
        <v>1.4953703703703747E-2</v>
      </c>
      <c r="AQ17" s="220">
        <f t="shared" si="13"/>
        <v>9.6759259259258101E-3</v>
      </c>
      <c r="AS17" s="251">
        <f t="shared" si="14"/>
        <v>4.9537037037037379E-3</v>
      </c>
      <c r="AT17" s="220">
        <f t="shared" si="15"/>
        <v>4.8611111111110383E-3</v>
      </c>
      <c r="AU17" s="220">
        <f t="shared" si="16"/>
        <v>4.8148148148147718E-3</v>
      </c>
      <c r="AV17" s="220"/>
      <c r="AW17" s="220"/>
      <c r="AY17" s="251"/>
    </row>
    <row r="20" spans="2:51" x14ac:dyDescent="0.2">
      <c r="C20" s="271" t="s">
        <v>63</v>
      </c>
      <c r="D20" s="271"/>
    </row>
    <row r="21" spans="2:51" ht="16" thickBot="1" x14ac:dyDescent="0.25">
      <c r="C21" s="272"/>
      <c r="D21" s="272"/>
      <c r="F21" s="81">
        <f>F25*3</f>
        <v>0.25496527777777794</v>
      </c>
      <c r="W21" s="240"/>
    </row>
    <row r="22" spans="2:51" ht="16" thickBot="1" x14ac:dyDescent="0.25">
      <c r="C22" s="298" t="s">
        <v>142</v>
      </c>
      <c r="D22" s="300" t="s">
        <v>162</v>
      </c>
    </row>
    <row r="23" spans="2:51" ht="16" thickBot="1" x14ac:dyDescent="0.25">
      <c r="C23" s="299"/>
      <c r="D23" s="301"/>
      <c r="F23" s="239">
        <v>0.42708333333333331</v>
      </c>
      <c r="G23" s="157" t="s">
        <v>16</v>
      </c>
      <c r="H23" s="158" t="s">
        <v>116</v>
      </c>
      <c r="I23" s="192" t="s">
        <v>17</v>
      </c>
      <c r="J23" s="157" t="s">
        <v>153</v>
      </c>
      <c r="K23" s="158" t="s">
        <v>154</v>
      </c>
      <c r="L23" s="192" t="s">
        <v>155</v>
      </c>
      <c r="M23" s="157" t="s">
        <v>179</v>
      </c>
      <c r="N23" s="158" t="s">
        <v>180</v>
      </c>
      <c r="O23" s="159" t="s">
        <v>181</v>
      </c>
      <c r="P23" s="157" t="s">
        <v>163</v>
      </c>
      <c r="Q23" s="158" t="s">
        <v>164</v>
      </c>
      <c r="R23" s="158" t="s">
        <v>165</v>
      </c>
      <c r="S23" s="158" t="s">
        <v>166</v>
      </c>
      <c r="T23" s="159" t="s">
        <v>167</v>
      </c>
      <c r="W23" s="240"/>
    </row>
    <row r="24" spans="2:51" ht="16" x14ac:dyDescent="0.2">
      <c r="B24" s="230" t="str">
        <f>IF(AND(G24&gt;=1,H24&gt;=1,I24&gt;=2,SUM(G24:I24)&gt;=6),"GODKENDT","IKKE GODKENDT")</f>
        <v>GODKENDT</v>
      </c>
      <c r="C24" s="227" t="s">
        <v>101</v>
      </c>
      <c r="D24" s="305">
        <v>1</v>
      </c>
      <c r="E24" s="175" t="s">
        <v>168</v>
      </c>
      <c r="F24" s="176">
        <v>0.5120717592592593</v>
      </c>
      <c r="G24" s="193">
        <f>SUM(J24:L24)</f>
        <v>2</v>
      </c>
      <c r="H24" s="194">
        <f>SUM(M24:O24)</f>
        <v>2</v>
      </c>
      <c r="I24" s="195">
        <f>SUM(P24:T24)</f>
        <v>2</v>
      </c>
      <c r="J24" s="160">
        <f>IF(I6&gt;0,1,0)</f>
        <v>0</v>
      </c>
      <c r="K24" s="161">
        <f>IF(L6&gt;0,1,0)</f>
        <v>1</v>
      </c>
      <c r="L24" s="196">
        <f>IF(O6&gt;0,1,0)</f>
        <v>1</v>
      </c>
      <c r="M24" s="197">
        <f>IF(R6&gt;0,1,0)</f>
        <v>0</v>
      </c>
      <c r="N24" s="198">
        <f>IF(U6&gt;0,1,0)</f>
        <v>1</v>
      </c>
      <c r="O24" s="199">
        <f>IF(X6&gt;0,1,0)</f>
        <v>1</v>
      </c>
      <c r="P24" s="197">
        <f>IF(AA6&gt;0,1,0)</f>
        <v>1</v>
      </c>
      <c r="Q24" s="198">
        <f>IF(AD6&gt;0,1,0)</f>
        <v>1</v>
      </c>
      <c r="R24" s="198">
        <f>IF(AG6&gt;0,1,0)</f>
        <v>0</v>
      </c>
      <c r="S24" s="198">
        <f>IF(AJ6&gt;0,1,0)</f>
        <v>0</v>
      </c>
      <c r="T24" s="199">
        <f>IF(AM6&gt;0,1,0)</f>
        <v>0</v>
      </c>
      <c r="W24" s="240"/>
    </row>
    <row r="25" spans="2:51" ht="16" x14ac:dyDescent="0.2">
      <c r="B25" s="231" t="str">
        <f>IF(AND(G25&gt;=1,H25&gt;=1,I25&gt;=2,SUM(G25:I25)&gt;=6),"GODKENDT","IKKE GODKENDT")</f>
        <v>GODKENDT</v>
      </c>
      <c r="C25" s="228" t="s">
        <v>1</v>
      </c>
      <c r="D25" s="306"/>
      <c r="E25" s="177" t="s">
        <v>169</v>
      </c>
      <c r="F25" s="178">
        <f>F24-F23</f>
        <v>8.4988425925925981E-2</v>
      </c>
      <c r="G25" s="147">
        <f>SUM(J25:L25)</f>
        <v>2</v>
      </c>
      <c r="H25" s="148">
        <f>SUM(M25:O25)</f>
        <v>1</v>
      </c>
      <c r="I25" s="154">
        <f>SUM(P25:T25)</f>
        <v>4</v>
      </c>
      <c r="J25" s="139">
        <f>IF(I7&gt;0,1,0)</f>
        <v>1</v>
      </c>
      <c r="K25" s="137">
        <f>IF(L7&gt;0,1,0)</f>
        <v>1</v>
      </c>
      <c r="L25" s="189">
        <f>IF(O7&gt;0,1,0)</f>
        <v>0</v>
      </c>
      <c r="M25" s="145">
        <f>IF(R7&gt;0,1,0)</f>
        <v>0</v>
      </c>
      <c r="N25" s="138">
        <f>IF(U7&gt;0,1,0)</f>
        <v>1</v>
      </c>
      <c r="O25" s="140">
        <f>IF(X7&gt;0,1,0)</f>
        <v>0</v>
      </c>
      <c r="P25" s="145">
        <f>IF(AA7&gt;0,1,0)</f>
        <v>1</v>
      </c>
      <c r="Q25" s="138">
        <f>IF(AD7&gt;0,1,0)</f>
        <v>1</v>
      </c>
      <c r="R25" s="138">
        <f>IF(AG7&gt;0,1,0)</f>
        <v>1</v>
      </c>
      <c r="S25" s="138">
        <f>IF(AJ7&gt;0,1,0)</f>
        <v>1</v>
      </c>
      <c r="T25" s="140">
        <f>IF(AM7&gt;0,1,0)</f>
        <v>0</v>
      </c>
    </row>
    <row r="26" spans="2:51" ht="17" thickBot="1" x14ac:dyDescent="0.25">
      <c r="B26" s="232" t="str">
        <f>IF(AND(G26&gt;=1,H26&gt;=1,I26&gt;=2,SUM(G26:I26)&gt;=6),"GODKENDT","IKKE GODKENDT")</f>
        <v>GODKENDT</v>
      </c>
      <c r="C26" s="229" t="s">
        <v>10</v>
      </c>
      <c r="D26" s="307"/>
      <c r="E26" s="179" t="s">
        <v>170</v>
      </c>
      <c r="F26" s="180">
        <f>F21-D6-D7-D8</f>
        <v>9.8078703703703807E-2</v>
      </c>
      <c r="G26" s="149">
        <f>SUM(J26:L26)</f>
        <v>1</v>
      </c>
      <c r="H26" s="150">
        <f>SUM(M26:O26)</f>
        <v>2</v>
      </c>
      <c r="I26" s="155">
        <f>SUM(P26:T26)</f>
        <v>4</v>
      </c>
      <c r="J26" s="156">
        <f>IF(I8&gt;0,1,0)</f>
        <v>1</v>
      </c>
      <c r="K26" s="162">
        <f>IF(L8&gt;0,1,0)</f>
        <v>0</v>
      </c>
      <c r="L26" s="190">
        <f>IF(O8&gt;0,1,0)</f>
        <v>0</v>
      </c>
      <c r="M26" s="146">
        <f>IF(R8&gt;0,1,0)</f>
        <v>1</v>
      </c>
      <c r="N26" s="143">
        <f>IF(U8&gt;0,1,0)</f>
        <v>1</v>
      </c>
      <c r="O26" s="144">
        <f>IF(X8&gt;0,1,0)</f>
        <v>0</v>
      </c>
      <c r="P26" s="146">
        <f>IF(AA8&gt;0,1,0)</f>
        <v>1</v>
      </c>
      <c r="Q26" s="143">
        <f>IF(AD8&gt;0,1,0)</f>
        <v>1</v>
      </c>
      <c r="R26" s="143">
        <f>IF(AG8&gt;0,1,0)</f>
        <v>1</v>
      </c>
      <c r="S26" s="143">
        <f>IF(AJ8&gt;0,1,0)</f>
        <v>1</v>
      </c>
      <c r="T26" s="144">
        <f>IF(AM8&gt;0,1,0)</f>
        <v>0</v>
      </c>
    </row>
    <row r="27" spans="2:51" s="79" customFormat="1" ht="16" thickBot="1" x14ac:dyDescent="0.25">
      <c r="C27" s="134"/>
      <c r="G27" s="80">
        <f>SUM(G23:G26)</f>
        <v>5</v>
      </c>
      <c r="H27" s="80">
        <f>SUM(H23:H26)</f>
        <v>5</v>
      </c>
      <c r="I27" s="80">
        <f>SUM(I23:I26)</f>
        <v>10</v>
      </c>
    </row>
    <row r="28" spans="2:51" s="79" customFormat="1" ht="16" thickBot="1" x14ac:dyDescent="0.25">
      <c r="C28" s="134"/>
      <c r="F28" s="151" t="str">
        <f>IF(AND(G28="OK",H28="OK",I28="OK"),"GODKENDT","IKKE GODKENDT")</f>
        <v>GODKENDT</v>
      </c>
      <c r="G28" s="152" t="str">
        <f>IF(G27&gt;=5,"OK","NOT OK")</f>
        <v>OK</v>
      </c>
      <c r="H28" s="152" t="str">
        <f>IF(H27&gt;=5,"OK","NOT OK")</f>
        <v>OK</v>
      </c>
      <c r="I28" s="153" t="str">
        <f>IF(I27&gt;=10,"OK","NOT OK")</f>
        <v>OK</v>
      </c>
    </row>
    <row r="29" spans="2:51" s="79" customFormat="1" ht="16" thickBot="1" x14ac:dyDescent="0.25">
      <c r="C29" s="134"/>
      <c r="F29" s="81">
        <f>F32*3</f>
        <v>0.2403125000000001</v>
      </c>
    </row>
    <row r="30" spans="2:51" s="79" customFormat="1" ht="16" thickBot="1" x14ac:dyDescent="0.25">
      <c r="C30" s="134"/>
      <c r="F30" s="239">
        <v>0.42708333333333331</v>
      </c>
      <c r="G30" s="157" t="s">
        <v>16</v>
      </c>
      <c r="H30" s="158" t="s">
        <v>116</v>
      </c>
      <c r="I30" s="192" t="s">
        <v>17</v>
      </c>
      <c r="J30" s="157" t="s">
        <v>153</v>
      </c>
      <c r="K30" s="158" t="s">
        <v>154</v>
      </c>
      <c r="L30" s="192" t="s">
        <v>155</v>
      </c>
      <c r="M30" s="157" t="s">
        <v>179</v>
      </c>
      <c r="N30" s="158" t="s">
        <v>180</v>
      </c>
      <c r="O30" s="159" t="s">
        <v>181</v>
      </c>
      <c r="P30" s="157" t="s">
        <v>163</v>
      </c>
      <c r="Q30" s="158" t="s">
        <v>164</v>
      </c>
      <c r="R30" s="158" t="s">
        <v>165</v>
      </c>
      <c r="S30" s="158" t="s">
        <v>166</v>
      </c>
      <c r="T30" s="159" t="s">
        <v>167</v>
      </c>
    </row>
    <row r="31" spans="2:51" ht="16" x14ac:dyDescent="0.2">
      <c r="B31" s="230" t="str">
        <f>IF(AND(G31&gt;=1,H31&gt;=1,I31&gt;=2,SUM(G31:I31)&gt;=6),"GODKENDT","IKKE GODKENDT")</f>
        <v>GODKENDT</v>
      </c>
      <c r="C31" s="135" t="s">
        <v>55</v>
      </c>
      <c r="D31" s="295">
        <v>2</v>
      </c>
      <c r="E31" s="175" t="s">
        <v>168</v>
      </c>
      <c r="F31" s="176">
        <v>0.50718750000000001</v>
      </c>
      <c r="G31" s="193">
        <f>SUM(J31:L31)</f>
        <v>1</v>
      </c>
      <c r="H31" s="194">
        <f>SUM(M31:O31)</f>
        <v>2</v>
      </c>
      <c r="I31" s="195">
        <f>SUM(P31:T31)</f>
        <v>4</v>
      </c>
      <c r="J31" s="160">
        <f>IF(I9&gt;0,1,0)</f>
        <v>1</v>
      </c>
      <c r="K31" s="161">
        <f>IF(L9&gt;0,1,0)</f>
        <v>0</v>
      </c>
      <c r="L31" s="196">
        <f>IF(O9&gt;0,1,0)</f>
        <v>0</v>
      </c>
      <c r="M31" s="197">
        <f>IF(R9&gt;0,1,0)</f>
        <v>0</v>
      </c>
      <c r="N31" s="198">
        <f>IF(U9&gt;0,1,0)</f>
        <v>1</v>
      </c>
      <c r="O31" s="199">
        <f>IF(X9&gt;0,1,0)</f>
        <v>1</v>
      </c>
      <c r="P31" s="197">
        <f>IF(AA9&gt;0,1,0)</f>
        <v>1</v>
      </c>
      <c r="Q31" s="198">
        <f>IF(AD9&gt;0,1,0)</f>
        <v>1</v>
      </c>
      <c r="R31" s="198">
        <f>IF(AG9&gt;0,1,0)</f>
        <v>1</v>
      </c>
      <c r="S31" s="198">
        <f>IF(AJ9&gt;0,1,0)</f>
        <v>1</v>
      </c>
      <c r="T31" s="199">
        <f>IF(AM9&gt;0,1,0)</f>
        <v>0</v>
      </c>
    </row>
    <row r="32" spans="2:51" ht="16" x14ac:dyDescent="0.2">
      <c r="B32" s="231" t="str">
        <f>IF(AND(G32&gt;=1,H32&gt;=1,I32&gt;=2,SUM(G32:I32)&gt;=6),"GODKENDT","IKKE GODKENDT")</f>
        <v>GODKENDT</v>
      </c>
      <c r="C32" s="128" t="s">
        <v>141</v>
      </c>
      <c r="D32" s="296"/>
      <c r="E32" s="177" t="s">
        <v>169</v>
      </c>
      <c r="F32" s="178">
        <f>F31-F30</f>
        <v>8.0104166666666698E-2</v>
      </c>
      <c r="G32" s="147">
        <f>SUM(J32:L32)</f>
        <v>2</v>
      </c>
      <c r="H32" s="148">
        <f>SUM(M32:O32)</f>
        <v>1</v>
      </c>
      <c r="I32" s="154">
        <f>SUM(P32:T32)</f>
        <v>3</v>
      </c>
      <c r="J32" s="139">
        <f>IF(I10&gt;0,1,0)</f>
        <v>0</v>
      </c>
      <c r="K32" s="137">
        <f>IF(L10&gt;0,1,0)</f>
        <v>1</v>
      </c>
      <c r="L32" s="189">
        <f>IF(O10&gt;0,1,0)</f>
        <v>1</v>
      </c>
      <c r="M32" s="145">
        <f>IF(R10&gt;0,1,0)</f>
        <v>0</v>
      </c>
      <c r="N32" s="138">
        <f>IF(U10&gt;0,1,0)</f>
        <v>1</v>
      </c>
      <c r="O32" s="140">
        <f>IF(X10&gt;0,1,0)</f>
        <v>0</v>
      </c>
      <c r="P32" s="145">
        <f>IF(AA10&gt;0,1,0)</f>
        <v>1</v>
      </c>
      <c r="Q32" s="138">
        <f>IF(AD10&gt;0,1,0)</f>
        <v>1</v>
      </c>
      <c r="R32" s="138">
        <f>IF(AG10&gt;0,1,0)</f>
        <v>1</v>
      </c>
      <c r="S32" s="138">
        <f>IF(AJ10&gt;0,1,0)</f>
        <v>0</v>
      </c>
      <c r="T32" s="140">
        <f>IF(AM10&gt;0,1,0)</f>
        <v>0</v>
      </c>
    </row>
    <row r="33" spans="2:23" ht="17" thickBot="1" x14ac:dyDescent="0.25">
      <c r="B33" s="232" t="str">
        <f>IF(AND(G33&gt;=1,H33&gt;=1,I33&gt;=2,SUM(G33:I33)&gt;=6),"GODKENDT","IKKE GODKENDT")</f>
        <v>GODKENDT</v>
      </c>
      <c r="C33" s="133" t="s">
        <v>22</v>
      </c>
      <c r="D33" s="297"/>
      <c r="E33" s="179" t="s">
        <v>170</v>
      </c>
      <c r="F33" s="180">
        <f>F29-D9-D10-D11</f>
        <v>8.1539351851851793E-2</v>
      </c>
      <c r="G33" s="149">
        <f>SUM(J33:L33)</f>
        <v>2</v>
      </c>
      <c r="H33" s="150">
        <f>SUM(M33:O33)</f>
        <v>2</v>
      </c>
      <c r="I33" s="155">
        <f>SUM(P33:T33)</f>
        <v>3</v>
      </c>
      <c r="J33" s="156">
        <f>IF(I11&gt;0,1,0)</f>
        <v>1</v>
      </c>
      <c r="K33" s="162">
        <f>IF(L11&gt;0,1,0)</f>
        <v>1</v>
      </c>
      <c r="L33" s="190">
        <f>IF(O11&gt;0,1,0)</f>
        <v>0</v>
      </c>
      <c r="M33" s="146">
        <f>IF(R11&gt;0,1,0)</f>
        <v>1</v>
      </c>
      <c r="N33" s="143">
        <f>IF(U11&gt;0,1,0)</f>
        <v>1</v>
      </c>
      <c r="O33" s="144">
        <f>IF(X11&gt;0,1,0)</f>
        <v>0</v>
      </c>
      <c r="P33" s="146">
        <f>IF(AA11&gt;0,1,0)</f>
        <v>1</v>
      </c>
      <c r="Q33" s="143">
        <f>IF(AD11&gt;0,1,0)</f>
        <v>1</v>
      </c>
      <c r="R33" s="143">
        <f>IF(AG11&gt;0,1,0)</f>
        <v>1</v>
      </c>
      <c r="S33" s="143">
        <f>IF(AJ11&gt;0,1,0)</f>
        <v>0</v>
      </c>
      <c r="T33" s="144">
        <f>IF(AM11&gt;0,1,0)</f>
        <v>0</v>
      </c>
    </row>
    <row r="34" spans="2:23" s="79" customFormat="1" ht="16" thickBot="1" x14ac:dyDescent="0.25">
      <c r="C34" s="134"/>
      <c r="G34" s="80">
        <f>SUM(G30:G33)</f>
        <v>5</v>
      </c>
      <c r="H34" s="80">
        <f>SUM(H30:H33)</f>
        <v>5</v>
      </c>
      <c r="I34" s="80">
        <f>SUM(I30:I33)</f>
        <v>10</v>
      </c>
    </row>
    <row r="35" spans="2:23" s="79" customFormat="1" ht="16" thickBot="1" x14ac:dyDescent="0.25">
      <c r="C35" s="134"/>
      <c r="F35" s="151" t="str">
        <f>IF(AND(G35="OK",H35="OK",I35="OK"),"GODKENDT","IKKE GODKENDT")</f>
        <v>GODKENDT</v>
      </c>
      <c r="G35" s="152" t="str">
        <f>IF(G34&gt;=5,"OK","NOT OK")</f>
        <v>OK</v>
      </c>
      <c r="H35" s="152" t="str">
        <f>IF(H34&gt;=5,"OK","NOT OK")</f>
        <v>OK</v>
      </c>
      <c r="I35" s="153" t="str">
        <f>IF(I34&gt;=10,"OK","NOT OK")</f>
        <v>OK</v>
      </c>
    </row>
    <row r="36" spans="2:23" s="79" customFormat="1" ht="16" thickBot="1" x14ac:dyDescent="0.25">
      <c r="C36" s="134"/>
      <c r="F36" s="81"/>
    </row>
    <row r="37" spans="2:23" s="79" customFormat="1" ht="16" thickBot="1" x14ac:dyDescent="0.25">
      <c r="C37" s="134"/>
      <c r="F37" s="239">
        <v>0.42708333333333331</v>
      </c>
      <c r="G37" s="157" t="s">
        <v>16</v>
      </c>
      <c r="H37" s="158" t="s">
        <v>116</v>
      </c>
      <c r="I37" s="192" t="s">
        <v>17</v>
      </c>
      <c r="J37" s="157" t="s">
        <v>153</v>
      </c>
      <c r="K37" s="158" t="s">
        <v>154</v>
      </c>
      <c r="L37" s="192" t="s">
        <v>155</v>
      </c>
      <c r="M37" s="157" t="s">
        <v>179</v>
      </c>
      <c r="N37" s="158" t="s">
        <v>180</v>
      </c>
      <c r="O37" s="159" t="s">
        <v>181</v>
      </c>
      <c r="P37" s="157" t="s">
        <v>163</v>
      </c>
      <c r="Q37" s="158" t="s">
        <v>164</v>
      </c>
      <c r="R37" s="158" t="s">
        <v>165</v>
      </c>
      <c r="S37" s="158" t="s">
        <v>166</v>
      </c>
      <c r="T37" s="159" t="s">
        <v>167</v>
      </c>
    </row>
    <row r="38" spans="2:23" ht="16" x14ac:dyDescent="0.2">
      <c r="B38" s="230" t="str">
        <f>IF(AND(G38&gt;=1,H38&gt;=1,I38&gt;=2,SUM(G38:I38)&gt;=6),"GODKENDT","IKKE GODKENDT")</f>
        <v>GODKENDT</v>
      </c>
      <c r="C38" s="136" t="s">
        <v>2</v>
      </c>
      <c r="D38" s="286">
        <v>3</v>
      </c>
      <c r="E38" s="175" t="s">
        <v>168</v>
      </c>
      <c r="F38" s="176"/>
      <c r="G38" s="193">
        <f>SUM(J38:L38)</f>
        <v>2</v>
      </c>
      <c r="H38" s="194">
        <f>SUM(M38:O38)</f>
        <v>2</v>
      </c>
      <c r="I38" s="195">
        <f>SUM(P38:T38)</f>
        <v>3</v>
      </c>
      <c r="J38" s="160">
        <f>IF(I12&gt;0,1,0)</f>
        <v>1</v>
      </c>
      <c r="K38" s="161">
        <f>IF(L12&gt;0,1,0)</f>
        <v>1</v>
      </c>
      <c r="L38" s="196">
        <f>IF(O12&gt;0,1,0)</f>
        <v>0</v>
      </c>
      <c r="M38" s="197">
        <f>IF(R12&gt;0,1,0)</f>
        <v>0</v>
      </c>
      <c r="N38" s="198">
        <f>IF(U12&gt;0,1,0)</f>
        <v>1</v>
      </c>
      <c r="O38" s="199">
        <f>IF(X12&gt;0,1,0)</f>
        <v>1</v>
      </c>
      <c r="P38" s="197">
        <f>IF(AA12&gt;0,1,0)</f>
        <v>1</v>
      </c>
      <c r="Q38" s="198">
        <f>IF(AD12&gt;0,1,0)</f>
        <v>1</v>
      </c>
      <c r="R38" s="198">
        <f>IF(AG12&gt;0,1,0)</f>
        <v>1</v>
      </c>
      <c r="S38" s="198">
        <f>IF(AJ12&gt;0,1,0)</f>
        <v>0</v>
      </c>
      <c r="T38" s="199">
        <f>IF(AM12&gt;0,1,0)</f>
        <v>0</v>
      </c>
    </row>
    <row r="39" spans="2:23" ht="16" x14ac:dyDescent="0.2">
      <c r="B39" s="231" t="str">
        <f>IF(AND(G39&gt;=1,H39&gt;=1,I39&gt;=2,SUM(G39:I39)&gt;=6),"GODKENDT","IKKE GODKENDT")</f>
        <v>GODKENDT</v>
      </c>
      <c r="C39" s="127" t="s">
        <v>6</v>
      </c>
      <c r="D39" s="287"/>
      <c r="E39" s="177" t="s">
        <v>169</v>
      </c>
      <c r="F39" s="178">
        <f>F38-F37</f>
        <v>-0.42708333333333331</v>
      </c>
      <c r="G39" s="147">
        <f>SUM(J39:L39)</f>
        <v>2</v>
      </c>
      <c r="H39" s="148">
        <f>SUM(M39:O39)</f>
        <v>2</v>
      </c>
      <c r="I39" s="154">
        <f>SUM(P39:T39)</f>
        <v>3</v>
      </c>
      <c r="J39" s="139">
        <f>IF(I13&gt;0,1,0)</f>
        <v>1</v>
      </c>
      <c r="K39" s="137">
        <f>IF(L13&gt;0,1,0)</f>
        <v>1</v>
      </c>
      <c r="L39" s="189">
        <f>IF(O13&gt;0,1,0)</f>
        <v>0</v>
      </c>
      <c r="M39" s="145">
        <f>IF(R13&gt;0,1,0)</f>
        <v>1</v>
      </c>
      <c r="N39" s="138">
        <f>IF(U13&gt;0,1,0)</f>
        <v>1</v>
      </c>
      <c r="O39" s="140">
        <f>IF(X13&gt;0,1,0)</f>
        <v>0</v>
      </c>
      <c r="P39" s="145">
        <f>IF(AA13&gt;0,1,0)</f>
        <v>1</v>
      </c>
      <c r="Q39" s="138">
        <f>IF(AD13&gt;0,1,0)</f>
        <v>1</v>
      </c>
      <c r="R39" s="138">
        <f>IF(AG13&gt;0,1,0)</f>
        <v>1</v>
      </c>
      <c r="S39" s="138">
        <f>IF(AJ13&gt;0,1,0)</f>
        <v>0</v>
      </c>
      <c r="T39" s="140">
        <f>IF(AM13&gt;0,1,0)</f>
        <v>0</v>
      </c>
    </row>
    <row r="40" spans="2:23" ht="17" thickBot="1" x14ac:dyDescent="0.25">
      <c r="B40" s="232" t="str">
        <f>IF(AND(G40&gt;=1,H40&gt;=1,I40&gt;=2,SUM(G40:I40)&gt;=6),"GODKENDT","IKKE GODKENDT")</f>
        <v>IKKE GODKENDT</v>
      </c>
      <c r="C40" s="129" t="s">
        <v>107</v>
      </c>
      <c r="D40" s="288"/>
      <c r="E40" s="179" t="s">
        <v>170</v>
      </c>
      <c r="F40" s="180" t="e">
        <f>SUM(#REF!)+SUM(#REF!)+SUM(#REF!)+SUM(#REF!)+SUM(#REF!)+SUM(#REF!)+SUM(#REF!)+SUM(#REF!)</f>
        <v>#REF!</v>
      </c>
      <c r="G40" s="149">
        <f>SUM(J40:L40)</f>
        <v>0</v>
      </c>
      <c r="H40" s="150">
        <f>SUM(M40:O40)</f>
        <v>0</v>
      </c>
      <c r="I40" s="155">
        <f>SUM(P40:T40)</f>
        <v>0</v>
      </c>
      <c r="J40" s="141">
        <f>IF(I14&gt;0,1,0)</f>
        <v>0</v>
      </c>
      <c r="K40" s="142">
        <f>IF(L14&gt;0,1,0)</f>
        <v>0</v>
      </c>
      <c r="L40" s="191">
        <f>IF(O14&gt;0,1,0)</f>
        <v>0</v>
      </c>
      <c r="M40" s="146">
        <f>IF(R14&gt;0,1,0)</f>
        <v>0</v>
      </c>
      <c r="N40" s="143">
        <f>IF(U14&gt;0,1,0)</f>
        <v>0</v>
      </c>
      <c r="O40" s="144">
        <f>IF(X14&gt;0,1,0)</f>
        <v>0</v>
      </c>
      <c r="P40" s="146">
        <f>IF(AA14&gt;0,1,0)</f>
        <v>0</v>
      </c>
      <c r="Q40" s="143">
        <f>IF(AD14&gt;0,1,0)</f>
        <v>0</v>
      </c>
      <c r="R40" s="236">
        <f>IF(AG14&gt;0,1,0)</f>
        <v>0</v>
      </c>
      <c r="S40" s="236">
        <f>IF(AJ14&gt;0,1,0)</f>
        <v>0</v>
      </c>
      <c r="T40" s="144">
        <f>IF(AM14&gt;0,1,0)</f>
        <v>0</v>
      </c>
    </row>
    <row r="41" spans="2:23" s="79" customFormat="1" ht="16" thickBot="1" x14ac:dyDescent="0.25">
      <c r="C41" s="134"/>
      <c r="G41" s="80">
        <f>SUM(G37:G40)</f>
        <v>4</v>
      </c>
      <c r="H41" s="80">
        <f>SUM(H37:H40)</f>
        <v>4</v>
      </c>
      <c r="I41" s="80">
        <f>SUM(I37:I40)</f>
        <v>6</v>
      </c>
    </row>
    <row r="42" spans="2:23" s="79" customFormat="1" ht="16" thickBot="1" x14ac:dyDescent="0.25">
      <c r="C42" s="134"/>
      <c r="F42" s="151" t="str">
        <f>IF(AND(G42="OK",H42="OK",I42="OK"),"GODKENDT","IKKE GODKENDT")</f>
        <v>IKKE GODKENDT</v>
      </c>
      <c r="G42" s="152" t="str">
        <f>IF(G41&gt;=5,"OK","NOT OK")</f>
        <v>NOT OK</v>
      </c>
      <c r="H42" s="152" t="str">
        <f>IF(H41&gt;=5,"OK","NOT OK")</f>
        <v>NOT OK</v>
      </c>
      <c r="I42" s="153" t="str">
        <f>IF(I41&gt;=10,"OK","NOT OK")</f>
        <v>NOT OK</v>
      </c>
    </row>
    <row r="43" spans="2:23" s="79" customFormat="1" ht="16" thickBot="1" x14ac:dyDescent="0.25">
      <c r="C43" s="134"/>
      <c r="F43" s="81">
        <f>F46*3</f>
        <v>0.23055555555555568</v>
      </c>
    </row>
    <row r="44" spans="2:23" s="79" customFormat="1" ht="16" thickBot="1" x14ac:dyDescent="0.25">
      <c r="C44" s="134"/>
      <c r="F44" s="239">
        <v>0.42708333333333331</v>
      </c>
      <c r="G44" s="157" t="s">
        <v>16</v>
      </c>
      <c r="H44" s="158" t="s">
        <v>116</v>
      </c>
      <c r="I44" s="192" t="s">
        <v>17</v>
      </c>
      <c r="J44" s="157" t="s">
        <v>153</v>
      </c>
      <c r="K44" s="158" t="s">
        <v>154</v>
      </c>
      <c r="L44" s="192" t="s">
        <v>155</v>
      </c>
      <c r="M44" s="157" t="s">
        <v>179</v>
      </c>
      <c r="N44" s="158" t="s">
        <v>180</v>
      </c>
      <c r="O44" s="159" t="s">
        <v>181</v>
      </c>
      <c r="P44" s="157" t="s">
        <v>163</v>
      </c>
      <c r="Q44" s="158" t="s">
        <v>164</v>
      </c>
      <c r="R44" s="158" t="s">
        <v>165</v>
      </c>
      <c r="S44" s="158" t="s">
        <v>166</v>
      </c>
      <c r="T44" s="159" t="s">
        <v>167</v>
      </c>
    </row>
    <row r="45" spans="2:23" ht="16" x14ac:dyDescent="0.2">
      <c r="B45" s="230" t="str">
        <f>IF(AND(G45&gt;=1,H45&gt;=1,I45&gt;=2,SUM(G45:I45)&gt;=6),"GODKENDT","IKKE GODKENDT")</f>
        <v>GODKENDT</v>
      </c>
      <c r="C45" s="135" t="s">
        <v>21</v>
      </c>
      <c r="D45" s="289">
        <v>4</v>
      </c>
      <c r="E45" s="175" t="s">
        <v>168</v>
      </c>
      <c r="F45" s="176">
        <v>0.50393518518518521</v>
      </c>
      <c r="G45" s="193">
        <f>SUM(J45:L45)</f>
        <v>1</v>
      </c>
      <c r="H45" s="194">
        <f>SUM(M45:O45)</f>
        <v>1</v>
      </c>
      <c r="I45" s="195">
        <f>SUM(P45:T45)</f>
        <v>5</v>
      </c>
      <c r="J45" s="160">
        <f>IF(I15&gt;0,1,0)</f>
        <v>0</v>
      </c>
      <c r="K45" s="161">
        <f>IF(L15&gt;0,1,0)</f>
        <v>1</v>
      </c>
      <c r="L45" s="196">
        <f>IF(O15&gt;0,1,0)</f>
        <v>0</v>
      </c>
      <c r="M45" s="197">
        <f>IF(R15&gt;0,1,0)</f>
        <v>0</v>
      </c>
      <c r="N45" s="198">
        <f>IF(U15&gt;0,1,0)</f>
        <v>1</v>
      </c>
      <c r="O45" s="199">
        <f>IF(X15&gt;0,1,0)</f>
        <v>0</v>
      </c>
      <c r="P45" s="197">
        <f>IF(AA15&gt;0,1,0)</f>
        <v>1</v>
      </c>
      <c r="Q45" s="198">
        <f>IF(AD15&gt;0,1,0)</f>
        <v>1</v>
      </c>
      <c r="R45" s="198">
        <f>IF(AG15&gt;0,1,0)</f>
        <v>1</v>
      </c>
      <c r="S45" s="198">
        <f>IF(AJ15&gt;0,1,0)</f>
        <v>1</v>
      </c>
      <c r="T45" s="199">
        <f>IF(AM15&gt;0,1,0)</f>
        <v>1</v>
      </c>
      <c r="V45" s="256"/>
      <c r="W45" s="240"/>
    </row>
    <row r="46" spans="2:23" ht="16" x14ac:dyDescent="0.2">
      <c r="B46" s="231" t="str">
        <f>IF(AND(G46&gt;=1,H46&gt;=1,I46&gt;=2,SUM(G46:I46)&gt;=6),"GODKENDT","IKKE GODKENDT")</f>
        <v>IKKE GODKENDT</v>
      </c>
      <c r="C46" s="128" t="s">
        <v>138</v>
      </c>
      <c r="D46" s="290"/>
      <c r="E46" s="177" t="s">
        <v>169</v>
      </c>
      <c r="F46" s="178">
        <f>F45-F44</f>
        <v>7.6851851851851893E-2</v>
      </c>
      <c r="G46" s="147">
        <f>SUM(J46:L46)</f>
        <v>1</v>
      </c>
      <c r="H46" s="148">
        <f>SUM(M46:O46)</f>
        <v>2</v>
      </c>
      <c r="I46" s="154">
        <f>SUM(P46:T46)</f>
        <v>2</v>
      </c>
      <c r="J46" s="139">
        <f>IF(I16&gt;0,1,0)</f>
        <v>1</v>
      </c>
      <c r="K46" s="137">
        <f>IF(L16&gt;0,1,0)</f>
        <v>0</v>
      </c>
      <c r="L46" s="189">
        <f>IF(O16&gt;0,1,0)</f>
        <v>0</v>
      </c>
      <c r="M46" s="145">
        <f>IF(R16&gt;0,1,0)</f>
        <v>0</v>
      </c>
      <c r="N46" s="138">
        <f>IF(U16&gt;0,1,0)</f>
        <v>1</v>
      </c>
      <c r="O46" s="140">
        <f>IF(X16&gt;0,1,0)</f>
        <v>1</v>
      </c>
      <c r="P46" s="145">
        <f>IF(AA16&gt;0,1,0)</f>
        <v>1</v>
      </c>
      <c r="Q46" s="138">
        <f>IF(AD16&gt;0,1,0)</f>
        <v>1</v>
      </c>
      <c r="R46" s="138">
        <f>IF(AG16&gt;0,1,0)</f>
        <v>0</v>
      </c>
      <c r="S46" s="138">
        <f>IF(AJ16&gt;0,1,0)</f>
        <v>0</v>
      </c>
      <c r="T46" s="140">
        <f>IF(AM16&gt;0,1,0)</f>
        <v>0</v>
      </c>
    </row>
    <row r="47" spans="2:23" ht="17" thickBot="1" x14ac:dyDescent="0.25">
      <c r="B47" s="232" t="str">
        <f>IF(AND(G47&gt;=1,H47&gt;=1,I47&gt;=2,SUM(G47:I47)&gt;=6),"GODKENDT","IKKE GODKENDT")</f>
        <v>GODKENDT</v>
      </c>
      <c r="C47" s="133" t="s">
        <v>9</v>
      </c>
      <c r="D47" s="291"/>
      <c r="E47" s="179" t="s">
        <v>170</v>
      </c>
      <c r="F47" s="180">
        <f>F43-D15-D16-D17</f>
        <v>8.059027777777783E-2</v>
      </c>
      <c r="G47" s="149">
        <f>SUM(J47:L47)</f>
        <v>3</v>
      </c>
      <c r="H47" s="150">
        <f>SUM(M47:O47)</f>
        <v>2</v>
      </c>
      <c r="I47" s="155">
        <f>SUM(P47:T47)</f>
        <v>3</v>
      </c>
      <c r="J47" s="141">
        <f>IF(I17&gt;0,1,0)</f>
        <v>1</v>
      </c>
      <c r="K47" s="142">
        <f>IF(L17&gt;0,1,0)</f>
        <v>1</v>
      </c>
      <c r="L47" s="191">
        <f>IF(O17&gt;0,1,0)</f>
        <v>1</v>
      </c>
      <c r="M47" s="146">
        <f>IF(R17&gt;0,1,0)</f>
        <v>1</v>
      </c>
      <c r="N47" s="143">
        <f>IF(U17&gt;0,1,0)</f>
        <v>1</v>
      </c>
      <c r="O47" s="144">
        <f>IF(X17&gt;0,1,0)</f>
        <v>0</v>
      </c>
      <c r="P47" s="146">
        <f>IF(AA17&gt;0,1,0)</f>
        <v>1</v>
      </c>
      <c r="Q47" s="143">
        <f>IF(AD17&gt;0,1,0)</f>
        <v>1</v>
      </c>
      <c r="R47" s="143">
        <f>IF(AG17&gt;0,1,0)</f>
        <v>1</v>
      </c>
      <c r="S47" s="143">
        <f>IF(AJ17&gt;0,1,0)</f>
        <v>0</v>
      </c>
      <c r="T47" s="144">
        <f>IF(AM17&gt;0,1,0)</f>
        <v>0</v>
      </c>
    </row>
    <row r="48" spans="2:23" ht="16" thickBot="1" x14ac:dyDescent="0.25">
      <c r="G48" s="80">
        <f>SUM(G44:G47)</f>
        <v>5</v>
      </c>
      <c r="H48" s="80">
        <f>SUM(H44:H47)</f>
        <v>5</v>
      </c>
      <c r="I48" s="80">
        <f>SUM(I44:I47)</f>
        <v>10</v>
      </c>
      <c r="J48" s="163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</row>
    <row r="49" spans="6:22" ht="16" thickBot="1" x14ac:dyDescent="0.25">
      <c r="F49" s="165" t="str">
        <f>IF(AND(G49="OK",H49="OK",I49="OK"),"GODKENDT","IKKE GODKENDT")</f>
        <v>GODKENDT</v>
      </c>
      <c r="G49" s="164" t="str">
        <f>IF(G48&gt;=5,"OK","NOT OK")</f>
        <v>OK</v>
      </c>
      <c r="H49" s="152" t="str">
        <f>IF(H48&gt;=5,"OK","NOT OK")</f>
        <v>OK</v>
      </c>
      <c r="I49" s="153" t="str">
        <f>IF(I48&gt;=10,"OK","NOT OK")</f>
        <v>OK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</row>
    <row r="50" spans="6:22" x14ac:dyDescent="0.2">
      <c r="J50" s="79"/>
      <c r="K50" s="79"/>
      <c r="L50" s="79"/>
      <c r="M50" s="79"/>
      <c r="N50" s="79"/>
      <c r="O50" s="79"/>
    </row>
  </sheetData>
  <mergeCells count="28">
    <mergeCell ref="D24:D26"/>
    <mergeCell ref="D31:D33"/>
    <mergeCell ref="C20:D21"/>
    <mergeCell ref="C22:C23"/>
    <mergeCell ref="C2:D3"/>
    <mergeCell ref="G3:I3"/>
    <mergeCell ref="D22:D23"/>
    <mergeCell ref="C4:C5"/>
    <mergeCell ref="D4:D5"/>
    <mergeCell ref="J4:L4"/>
    <mergeCell ref="M4:O4"/>
    <mergeCell ref="E4:E5"/>
    <mergeCell ref="AO4:AQ4"/>
    <mergeCell ref="D38:D40"/>
    <mergeCell ref="D45:D47"/>
    <mergeCell ref="B6:B8"/>
    <mergeCell ref="B9:B11"/>
    <mergeCell ref="B12:B14"/>
    <mergeCell ref="B15:B17"/>
    <mergeCell ref="AB4:AD4"/>
    <mergeCell ref="AE4:AG4"/>
    <mergeCell ref="AH4:AJ4"/>
    <mergeCell ref="AK4:AM4"/>
    <mergeCell ref="P4:R4"/>
    <mergeCell ref="S4:U4"/>
    <mergeCell ref="V4:X4"/>
    <mergeCell ref="Y4:AA4"/>
    <mergeCell ref="G4:I4"/>
  </mergeCells>
  <conditionalFormatting sqref="J23:T23">
    <cfRule type="cellIs" dxfId="87" priority="137" operator="equal">
      <formula>1</formula>
    </cfRule>
    <cfRule type="cellIs" dxfId="86" priority="138" operator="equal">
      <formula>0</formula>
    </cfRule>
  </conditionalFormatting>
  <conditionalFormatting sqref="F28">
    <cfRule type="containsText" dxfId="85" priority="135" operator="containsText" text="IKKE GODKENDT">
      <formula>NOT(ISERROR(SEARCH("IKKE GODKENDT",F28)))</formula>
    </cfRule>
    <cfRule type="containsText" dxfId="84" priority="136" operator="containsText" text="GODKENDT">
      <formula>NOT(ISERROR(SEARCH("GODKENDT",F28)))</formula>
    </cfRule>
  </conditionalFormatting>
  <conditionalFormatting sqref="G28:I28">
    <cfRule type="beginsWith" dxfId="83" priority="133" operator="beginsWith" text="OK">
      <formula>LEFT(G28,LEN("OK"))="OK"</formula>
    </cfRule>
    <cfRule type="containsText" dxfId="82" priority="134" operator="containsText" text="NOT OK">
      <formula>NOT(ISERROR(SEARCH("NOT OK",G28)))</formula>
    </cfRule>
  </conditionalFormatting>
  <conditionalFormatting sqref="J30:J33 M31:T33 P30:T30">
    <cfRule type="cellIs" dxfId="81" priority="131" operator="equal">
      <formula>1</formula>
    </cfRule>
    <cfRule type="cellIs" dxfId="80" priority="132" operator="equal">
      <formula>0</formula>
    </cfRule>
  </conditionalFormatting>
  <conditionalFormatting sqref="F35">
    <cfRule type="containsText" dxfId="79" priority="129" operator="containsText" text="IKKE GODKENDT">
      <formula>NOT(ISERROR(SEARCH("IKKE GODKENDT",F35)))</formula>
    </cfRule>
    <cfRule type="containsText" dxfId="78" priority="130" operator="containsText" text="GODKENDT">
      <formula>NOT(ISERROR(SEARCH("GODKENDT",F35)))</formula>
    </cfRule>
  </conditionalFormatting>
  <conditionalFormatting sqref="G35:I35">
    <cfRule type="beginsWith" dxfId="77" priority="127" operator="beginsWith" text="OK">
      <formula>LEFT(G35,LEN("OK"))="OK"</formula>
    </cfRule>
    <cfRule type="containsText" dxfId="76" priority="128" operator="containsText" text="NOT OK">
      <formula>NOT(ISERROR(SEARCH("NOT OK",G35)))</formula>
    </cfRule>
  </conditionalFormatting>
  <conditionalFormatting sqref="P37:T37">
    <cfRule type="cellIs" dxfId="75" priority="125" operator="equal">
      <formula>1</formula>
    </cfRule>
    <cfRule type="cellIs" dxfId="74" priority="126" operator="equal">
      <formula>0</formula>
    </cfRule>
  </conditionalFormatting>
  <conditionalFormatting sqref="F42">
    <cfRule type="containsText" dxfId="73" priority="123" operator="containsText" text="IKKE GODKENDT">
      <formula>NOT(ISERROR(SEARCH("IKKE GODKENDT",F42)))</formula>
    </cfRule>
    <cfRule type="containsText" dxfId="72" priority="124" operator="containsText" text="GODKENDT">
      <formula>NOT(ISERROR(SEARCH("GODKENDT",F42)))</formula>
    </cfRule>
  </conditionalFormatting>
  <conditionalFormatting sqref="G42:I42">
    <cfRule type="beginsWith" dxfId="71" priority="121" operator="beginsWith" text="OK">
      <formula>LEFT(G42,LEN("OK"))="OK"</formula>
    </cfRule>
    <cfRule type="containsText" dxfId="70" priority="122" operator="containsText" text="NOT OK">
      <formula>NOT(ISERROR(SEARCH("NOT OK",G42)))</formula>
    </cfRule>
  </conditionalFormatting>
  <conditionalFormatting sqref="P44:T44">
    <cfRule type="cellIs" dxfId="69" priority="119" operator="equal">
      <formula>1</formula>
    </cfRule>
    <cfRule type="cellIs" dxfId="68" priority="120" operator="equal">
      <formula>0</formula>
    </cfRule>
  </conditionalFormatting>
  <conditionalFormatting sqref="F49">
    <cfRule type="containsText" dxfId="67" priority="117" operator="containsText" text="IKKE GODKENDT">
      <formula>NOT(ISERROR(SEARCH("IKKE GODKENDT",F49)))</formula>
    </cfRule>
    <cfRule type="containsText" dxfId="66" priority="118" operator="containsText" text="GODKENDT">
      <formula>NOT(ISERROR(SEARCH("GODKENDT",F49)))</formula>
    </cfRule>
  </conditionalFormatting>
  <conditionalFormatting sqref="G49:I49">
    <cfRule type="beginsWith" dxfId="65" priority="115" operator="beginsWith" text="OK">
      <formula>LEFT(G49,LEN("OK"))="OK"</formula>
    </cfRule>
    <cfRule type="containsText" dxfId="64" priority="116" operator="containsText" text="NOT OK">
      <formula>NOT(ISERROR(SEARCH("NOT OK",G49)))</formula>
    </cfRule>
  </conditionalFormatting>
  <conditionalFormatting sqref="J24:J26 M24:T26">
    <cfRule type="cellIs" dxfId="63" priority="113" operator="equal">
      <formula>1</formula>
    </cfRule>
    <cfRule type="cellIs" dxfId="62" priority="114" operator="equal">
      <formula>0</formula>
    </cfRule>
  </conditionalFormatting>
  <conditionalFormatting sqref="J38:J40 M38:T40">
    <cfRule type="cellIs" dxfId="61" priority="111" operator="equal">
      <formula>1</formula>
    </cfRule>
    <cfRule type="cellIs" dxfId="60" priority="112" operator="equal">
      <formula>0</formula>
    </cfRule>
  </conditionalFormatting>
  <conditionalFormatting sqref="J45:J47 M45:T47">
    <cfRule type="cellIs" dxfId="59" priority="109" operator="equal">
      <formula>1</formula>
    </cfRule>
    <cfRule type="cellIs" dxfId="58" priority="110" operator="equal">
      <formula>0</formula>
    </cfRule>
  </conditionalFormatting>
  <conditionalFormatting sqref="K30:K33">
    <cfRule type="cellIs" dxfId="57" priority="107" operator="equal">
      <formula>1</formula>
    </cfRule>
    <cfRule type="cellIs" dxfId="56" priority="108" operator="equal">
      <formula>0</formula>
    </cfRule>
  </conditionalFormatting>
  <conditionalFormatting sqref="K45:K47">
    <cfRule type="cellIs" dxfId="55" priority="97" operator="equal">
      <formula>1</formula>
    </cfRule>
    <cfRule type="cellIs" dxfId="54" priority="98" operator="equal">
      <formula>0</formula>
    </cfRule>
  </conditionalFormatting>
  <conditionalFormatting sqref="K24:K26">
    <cfRule type="cellIs" dxfId="53" priority="101" operator="equal">
      <formula>1</formula>
    </cfRule>
    <cfRule type="cellIs" dxfId="52" priority="102" operator="equal">
      <formula>0</formula>
    </cfRule>
  </conditionalFormatting>
  <conditionalFormatting sqref="K38:K40">
    <cfRule type="cellIs" dxfId="51" priority="99" operator="equal">
      <formula>1</formula>
    </cfRule>
    <cfRule type="cellIs" dxfId="50" priority="100" operator="equal">
      <formula>0</formula>
    </cfRule>
  </conditionalFormatting>
  <conditionalFormatting sqref="L30:L33">
    <cfRule type="cellIs" dxfId="49" priority="95" operator="equal">
      <formula>1</formula>
    </cfRule>
    <cfRule type="cellIs" dxfId="48" priority="96" operator="equal">
      <formula>0</formula>
    </cfRule>
  </conditionalFormatting>
  <conditionalFormatting sqref="L45:L47">
    <cfRule type="cellIs" dxfId="47" priority="85" operator="equal">
      <formula>1</formula>
    </cfRule>
    <cfRule type="cellIs" dxfId="46" priority="86" operator="equal">
      <formula>0</formula>
    </cfRule>
  </conditionalFormatting>
  <conditionalFormatting sqref="L24:L26">
    <cfRule type="cellIs" dxfId="45" priority="89" operator="equal">
      <formula>1</formula>
    </cfRule>
    <cfRule type="cellIs" dxfId="44" priority="90" operator="equal">
      <formula>0</formula>
    </cfRule>
  </conditionalFormatting>
  <conditionalFormatting sqref="L38:L40">
    <cfRule type="cellIs" dxfId="43" priority="87" operator="equal">
      <formula>1</formula>
    </cfRule>
    <cfRule type="cellIs" dxfId="42" priority="88" operator="equal">
      <formula>0</formula>
    </cfRule>
  </conditionalFormatting>
  <conditionalFormatting sqref="J37">
    <cfRule type="cellIs" dxfId="41" priority="59" operator="equal">
      <formula>1</formula>
    </cfRule>
    <cfRule type="cellIs" dxfId="40" priority="60" operator="equal">
      <formula>0</formula>
    </cfRule>
  </conditionalFormatting>
  <conditionalFormatting sqref="K37">
    <cfRule type="cellIs" dxfId="39" priority="57" operator="equal">
      <formula>1</formula>
    </cfRule>
    <cfRule type="cellIs" dxfId="38" priority="58" operator="equal">
      <formula>0</formula>
    </cfRule>
  </conditionalFormatting>
  <conditionalFormatting sqref="L37">
    <cfRule type="cellIs" dxfId="37" priority="55" operator="equal">
      <formula>1</formula>
    </cfRule>
    <cfRule type="cellIs" dxfId="36" priority="56" operator="equal">
      <formula>0</formula>
    </cfRule>
  </conditionalFormatting>
  <conditionalFormatting sqref="K44">
    <cfRule type="cellIs" dxfId="35" priority="51" operator="equal">
      <formula>1</formula>
    </cfRule>
    <cfRule type="cellIs" dxfId="34" priority="52" operator="equal">
      <formula>0</formula>
    </cfRule>
  </conditionalFormatting>
  <conditionalFormatting sqref="L44">
    <cfRule type="cellIs" dxfId="33" priority="49" operator="equal">
      <formula>1</formula>
    </cfRule>
    <cfRule type="cellIs" dxfId="32" priority="50" operator="equal">
      <formula>0</formula>
    </cfRule>
  </conditionalFormatting>
  <conditionalFormatting sqref="J44">
    <cfRule type="cellIs" dxfId="31" priority="53" operator="equal">
      <formula>1</formula>
    </cfRule>
    <cfRule type="cellIs" dxfId="30" priority="54" operator="equal">
      <formula>0</formula>
    </cfRule>
  </conditionalFormatting>
  <conditionalFormatting sqref="B24">
    <cfRule type="containsText" dxfId="29" priority="47" operator="containsText" text="IKKE GODKENDT">
      <formula>NOT(ISERROR(SEARCH("IKKE GODKENDT",B24)))</formula>
    </cfRule>
    <cfRule type="containsText" dxfId="28" priority="48" operator="containsText" text="GODKENDT">
      <formula>NOT(ISERROR(SEARCH("GODKENDT",B24)))</formula>
    </cfRule>
  </conditionalFormatting>
  <conditionalFormatting sqref="B25">
    <cfRule type="containsText" dxfId="27" priority="45" operator="containsText" text="IKKE GODKENDT">
      <formula>NOT(ISERROR(SEARCH("IKKE GODKENDT",B25)))</formula>
    </cfRule>
    <cfRule type="containsText" dxfId="26" priority="46" operator="containsText" text="GODKENDT">
      <formula>NOT(ISERROR(SEARCH("GODKENDT",B25)))</formula>
    </cfRule>
  </conditionalFormatting>
  <conditionalFormatting sqref="B26">
    <cfRule type="containsText" dxfId="25" priority="43" operator="containsText" text="IKKE GODKENDT">
      <formula>NOT(ISERROR(SEARCH("IKKE GODKENDT",B26)))</formula>
    </cfRule>
    <cfRule type="containsText" dxfId="24" priority="44" operator="containsText" text="GODKENDT">
      <formula>NOT(ISERROR(SEARCH("GODKENDT",B26)))</formula>
    </cfRule>
  </conditionalFormatting>
  <conditionalFormatting sqref="B31">
    <cfRule type="containsText" dxfId="23" priority="23" operator="containsText" text="IKKE GODKENDT">
      <formula>NOT(ISERROR(SEARCH("IKKE GODKENDT",B31)))</formula>
    </cfRule>
    <cfRule type="containsText" dxfId="22" priority="24" operator="containsText" text="GODKENDT">
      <formula>NOT(ISERROR(SEARCH("GODKENDT",B31)))</formula>
    </cfRule>
  </conditionalFormatting>
  <conditionalFormatting sqref="B32">
    <cfRule type="containsText" dxfId="21" priority="21" operator="containsText" text="IKKE GODKENDT">
      <formula>NOT(ISERROR(SEARCH("IKKE GODKENDT",B32)))</formula>
    </cfRule>
    <cfRule type="containsText" dxfId="20" priority="22" operator="containsText" text="GODKENDT">
      <formula>NOT(ISERROR(SEARCH("GODKENDT",B32)))</formula>
    </cfRule>
  </conditionalFormatting>
  <conditionalFormatting sqref="B33">
    <cfRule type="containsText" dxfId="19" priority="19" operator="containsText" text="IKKE GODKENDT">
      <formula>NOT(ISERROR(SEARCH("IKKE GODKENDT",B33)))</formula>
    </cfRule>
    <cfRule type="containsText" dxfId="18" priority="20" operator="containsText" text="GODKENDT">
      <formula>NOT(ISERROR(SEARCH("GODKENDT",B33)))</formula>
    </cfRule>
  </conditionalFormatting>
  <conditionalFormatting sqref="B38">
    <cfRule type="containsText" dxfId="17" priority="17" operator="containsText" text="IKKE GODKENDT">
      <formula>NOT(ISERROR(SEARCH("IKKE GODKENDT",B38)))</formula>
    </cfRule>
    <cfRule type="containsText" dxfId="16" priority="18" operator="containsText" text="GODKENDT">
      <formula>NOT(ISERROR(SEARCH("GODKENDT",B38)))</formula>
    </cfRule>
  </conditionalFormatting>
  <conditionalFormatting sqref="B39">
    <cfRule type="containsText" dxfId="15" priority="15" operator="containsText" text="IKKE GODKENDT">
      <formula>NOT(ISERROR(SEARCH("IKKE GODKENDT",B39)))</formula>
    </cfRule>
    <cfRule type="containsText" dxfId="14" priority="16" operator="containsText" text="GODKENDT">
      <formula>NOT(ISERROR(SEARCH("GODKENDT",B39)))</formula>
    </cfRule>
  </conditionalFormatting>
  <conditionalFormatting sqref="B40">
    <cfRule type="containsText" dxfId="13" priority="13" operator="containsText" text="IKKE GODKENDT">
      <formula>NOT(ISERROR(SEARCH("IKKE GODKENDT",B40)))</formula>
    </cfRule>
    <cfRule type="containsText" dxfId="12" priority="14" operator="containsText" text="GODKENDT">
      <formula>NOT(ISERROR(SEARCH("GODKENDT",B40)))</formula>
    </cfRule>
  </conditionalFormatting>
  <conditionalFormatting sqref="B45">
    <cfRule type="containsText" dxfId="11" priority="11" operator="containsText" text="IKKE GODKENDT">
      <formula>NOT(ISERROR(SEARCH("IKKE GODKENDT",B45)))</formula>
    </cfRule>
    <cfRule type="containsText" dxfId="10" priority="12" operator="containsText" text="GODKENDT">
      <formula>NOT(ISERROR(SEARCH("GODKENDT",B45)))</formula>
    </cfRule>
  </conditionalFormatting>
  <conditionalFormatting sqref="B46">
    <cfRule type="containsText" dxfId="9" priority="9" operator="containsText" text="IKKE GODKENDT">
      <formula>NOT(ISERROR(SEARCH("IKKE GODKENDT",B46)))</formula>
    </cfRule>
    <cfRule type="containsText" dxfId="8" priority="10" operator="containsText" text="GODKENDT">
      <formula>NOT(ISERROR(SEARCH("GODKENDT",B46)))</formula>
    </cfRule>
  </conditionalFormatting>
  <conditionalFormatting sqref="B47">
    <cfRule type="containsText" dxfId="7" priority="7" operator="containsText" text="IKKE GODKENDT">
      <formula>NOT(ISERROR(SEARCH("IKKE GODKENDT",B47)))</formula>
    </cfRule>
    <cfRule type="containsText" dxfId="6" priority="8" operator="containsText" text="GODKENDT">
      <formula>NOT(ISERROR(SEARCH("GODKENDT",B47)))</formula>
    </cfRule>
  </conditionalFormatting>
  <conditionalFormatting sqref="M30:O30">
    <cfRule type="cellIs" dxfId="5" priority="5" operator="equal">
      <formula>1</formula>
    </cfRule>
    <cfRule type="cellIs" dxfId="4" priority="6" operator="equal">
      <formula>0</formula>
    </cfRule>
  </conditionalFormatting>
  <conditionalFormatting sqref="M37:O37">
    <cfRule type="cellIs" dxfId="3" priority="3" operator="equal">
      <formula>1</formula>
    </cfRule>
    <cfRule type="cellIs" dxfId="2" priority="4" operator="equal">
      <formula>0</formula>
    </cfRule>
  </conditionalFormatting>
  <conditionalFormatting sqref="M44:O44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0E4C-B3CE-C844-AE6C-798FA7A40635}">
  <dimension ref="A1:M12"/>
  <sheetViews>
    <sheetView showGridLines="0" topLeftCell="F1" zoomScale="140" zoomScaleNormal="140" workbookViewId="0">
      <selection activeCell="L7" sqref="L7"/>
    </sheetView>
  </sheetViews>
  <sheetFormatPr baseColWidth="10" defaultRowHeight="15" x14ac:dyDescent="0.2"/>
  <cols>
    <col min="2" max="2" width="31.33203125" customWidth="1"/>
    <col min="4" max="5" width="10.83203125" style="73"/>
    <col min="7" max="7" width="31.33203125" customWidth="1"/>
    <col min="11" max="11" width="23.33203125" bestFit="1" customWidth="1"/>
  </cols>
  <sheetData>
    <row r="1" spans="1:13" x14ac:dyDescent="0.2">
      <c r="A1" s="243" t="s">
        <v>175</v>
      </c>
      <c r="B1" s="243" t="s">
        <v>142</v>
      </c>
      <c r="C1" s="243" t="s">
        <v>174</v>
      </c>
      <c r="F1" s="243" t="s">
        <v>175</v>
      </c>
      <c r="G1" s="243" t="s">
        <v>142</v>
      </c>
      <c r="H1" s="243" t="s">
        <v>174</v>
      </c>
    </row>
    <row r="2" spans="1:13" ht="16" x14ac:dyDescent="0.2">
      <c r="A2" s="137">
        <v>1</v>
      </c>
      <c r="B2" s="241" t="s">
        <v>101</v>
      </c>
      <c r="C2" s="242">
        <v>2.640046296296289E-2</v>
      </c>
      <c r="D2" s="81"/>
      <c r="E2" s="81"/>
      <c r="F2" s="137">
        <v>1</v>
      </c>
      <c r="G2" s="241" t="s">
        <v>6</v>
      </c>
      <c r="H2" s="242">
        <v>3.2268518518518495E-2</v>
      </c>
      <c r="I2" s="81"/>
      <c r="K2" s="137" t="s">
        <v>21</v>
      </c>
      <c r="L2" s="242">
        <v>4.2650462962963098E-2</v>
      </c>
    </row>
    <row r="3" spans="1:13" ht="16" x14ac:dyDescent="0.2">
      <c r="A3" s="137">
        <v>2</v>
      </c>
      <c r="B3" s="241" t="s">
        <v>2</v>
      </c>
      <c r="C3" s="242">
        <v>2.7615740740740767E-2</v>
      </c>
      <c r="D3" s="81">
        <f>C3-$C$2</f>
        <v>1.2152777777778775E-3</v>
      </c>
      <c r="E3" s="81"/>
      <c r="F3" s="137">
        <v>2</v>
      </c>
      <c r="G3" s="241" t="s">
        <v>141</v>
      </c>
      <c r="H3" s="242">
        <v>3.5127314814814736E-2</v>
      </c>
      <c r="I3" s="81">
        <f>H3-$H$2</f>
        <v>2.8587962962962413E-3</v>
      </c>
      <c r="K3" s="137" t="s">
        <v>141</v>
      </c>
      <c r="L3" s="242">
        <v>4.5914351851851776E-2</v>
      </c>
      <c r="M3" s="81">
        <f>L3-$L$2</f>
        <v>3.2638888888886775E-3</v>
      </c>
    </row>
    <row r="4" spans="1:13" ht="16" x14ac:dyDescent="0.2">
      <c r="A4" s="137">
        <v>3</v>
      </c>
      <c r="B4" s="137" t="s">
        <v>9</v>
      </c>
      <c r="C4" s="242">
        <v>2.8784722222222191E-2</v>
      </c>
      <c r="D4" s="81">
        <f t="shared" ref="D4:D9" si="0">C4-$C$2</f>
        <v>2.3842592592593012E-3</v>
      </c>
      <c r="E4" s="81"/>
      <c r="F4" s="137">
        <v>3</v>
      </c>
      <c r="G4" s="241" t="s">
        <v>1</v>
      </c>
      <c r="H4" s="242">
        <v>3.7233796296296327E-2</v>
      </c>
      <c r="I4" s="81">
        <f>H4-$H$2</f>
        <v>4.9652777777778323E-3</v>
      </c>
      <c r="K4" s="137" t="s">
        <v>10</v>
      </c>
      <c r="L4" s="242">
        <v>5.108796296296305E-2</v>
      </c>
      <c r="M4" s="81">
        <f t="shared" ref="M4:M12" si="1">L4-$L$2</f>
        <v>8.437499999999952E-3</v>
      </c>
    </row>
    <row r="5" spans="1:13" x14ac:dyDescent="0.2">
      <c r="A5" s="137">
        <v>4</v>
      </c>
      <c r="B5" s="137" t="s">
        <v>21</v>
      </c>
      <c r="C5" s="242">
        <v>2.9016203703703669E-2</v>
      </c>
      <c r="D5" s="81">
        <f t="shared" si="0"/>
        <v>2.6157407407407796E-3</v>
      </c>
      <c r="E5" s="81"/>
      <c r="I5" s="81"/>
      <c r="K5" s="137" t="s">
        <v>101</v>
      </c>
      <c r="L5" s="242">
        <v>5.1284722222222134E-2</v>
      </c>
      <c r="M5" s="81">
        <f t="shared" si="1"/>
        <v>8.6342592592590361E-3</v>
      </c>
    </row>
    <row r="6" spans="1:13" ht="16" x14ac:dyDescent="0.2">
      <c r="A6" s="137">
        <v>5</v>
      </c>
      <c r="B6" s="241" t="s">
        <v>55</v>
      </c>
      <c r="C6" s="242">
        <v>2.9328703703703739E-2</v>
      </c>
      <c r="D6" s="81">
        <f t="shared" si="0"/>
        <v>2.9282407407408492E-3</v>
      </c>
      <c r="E6" s="81"/>
      <c r="K6" s="137" t="s">
        <v>22</v>
      </c>
      <c r="L6" s="242">
        <v>5.1527777777777915E-2</v>
      </c>
      <c r="M6" s="81">
        <f t="shared" si="1"/>
        <v>8.877314814814817E-3</v>
      </c>
    </row>
    <row r="7" spans="1:13" ht="16" x14ac:dyDescent="0.2">
      <c r="A7" s="137">
        <v>6</v>
      </c>
      <c r="B7" s="241" t="s">
        <v>22</v>
      </c>
      <c r="C7" s="242">
        <v>3.0335648148148174E-2</v>
      </c>
      <c r="D7" s="81">
        <f t="shared" si="0"/>
        <v>3.9351851851852845E-3</v>
      </c>
      <c r="E7" s="81"/>
      <c r="K7" s="137" t="s">
        <v>9</v>
      </c>
      <c r="L7" s="242">
        <v>5.331018518518512E-2</v>
      </c>
      <c r="M7" s="81">
        <f t="shared" si="1"/>
        <v>1.0659722222222022E-2</v>
      </c>
    </row>
    <row r="8" spans="1:13" ht="16" x14ac:dyDescent="0.2">
      <c r="A8" s="137">
        <v>7</v>
      </c>
      <c r="B8" s="241" t="s">
        <v>10</v>
      </c>
      <c r="C8" s="242">
        <v>3.0914351851851894E-2</v>
      </c>
      <c r="D8" s="81">
        <f t="shared" si="0"/>
        <v>4.5138888888890047E-3</v>
      </c>
      <c r="E8" s="81"/>
      <c r="K8" s="137" t="s">
        <v>138</v>
      </c>
      <c r="L8" s="242">
        <v>5.4004629629629618E-2</v>
      </c>
      <c r="M8" s="81">
        <f t="shared" si="1"/>
        <v>1.1354166666666519E-2</v>
      </c>
    </row>
    <row r="9" spans="1:13" x14ac:dyDescent="0.2">
      <c r="A9" s="137">
        <v>8</v>
      </c>
      <c r="B9" s="137" t="s">
        <v>138</v>
      </c>
      <c r="C9" s="242">
        <v>3.1493055555555559E-2</v>
      </c>
      <c r="D9" s="81">
        <f t="shared" si="0"/>
        <v>5.0925925925926693E-3</v>
      </c>
      <c r="E9" s="81"/>
      <c r="K9" s="137" t="s">
        <v>1</v>
      </c>
      <c r="L9" s="242">
        <v>5.4513888888888938E-2</v>
      </c>
      <c r="M9" s="81">
        <f t="shared" si="1"/>
        <v>1.186342592592584E-2</v>
      </c>
    </row>
    <row r="10" spans="1:13" x14ac:dyDescent="0.2">
      <c r="K10" s="137" t="s">
        <v>6</v>
      </c>
      <c r="L10" s="242">
        <v>5.5543981481481451E-2</v>
      </c>
      <c r="M10" s="81">
        <f t="shared" si="1"/>
        <v>1.2893518518518353E-2</v>
      </c>
    </row>
    <row r="11" spans="1:13" x14ac:dyDescent="0.2">
      <c r="K11" s="137" t="s">
        <v>55</v>
      </c>
      <c r="L11" s="242">
        <v>6.1331018518518597E-2</v>
      </c>
      <c r="M11" s="81">
        <f t="shared" si="1"/>
        <v>1.8680555555555499E-2</v>
      </c>
    </row>
    <row r="12" spans="1:13" x14ac:dyDescent="0.2">
      <c r="K12" s="137" t="s">
        <v>2</v>
      </c>
      <c r="L12" s="242">
        <v>6.5740740740740627E-2</v>
      </c>
      <c r="M12" s="81">
        <f t="shared" si="1"/>
        <v>2.3090277777777529E-2</v>
      </c>
    </row>
  </sheetData>
  <autoFilter ref="K1:L1" xr:uid="{A34D64DD-518D-6D41-9F8E-4A79D1BB0147}">
    <sortState xmlns:xlrd2="http://schemas.microsoft.com/office/spreadsheetml/2017/richdata2" ref="K2:L12">
      <sortCondition ref="L1:L12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ABF7-5DE5-7248-A451-6A10807E8E16}">
  <dimension ref="A1:F13"/>
  <sheetViews>
    <sheetView workbookViewId="0">
      <selection activeCell="H19" sqref="H19"/>
    </sheetView>
  </sheetViews>
  <sheetFormatPr baseColWidth="10" defaultRowHeight="15" x14ac:dyDescent="0.2"/>
  <cols>
    <col min="2" max="2" width="23.33203125" bestFit="1" customWidth="1"/>
    <col min="6" max="6" width="25.1640625" customWidth="1"/>
  </cols>
  <sheetData>
    <row r="1" spans="1:6" x14ac:dyDescent="0.2">
      <c r="A1" s="105" t="s">
        <v>143</v>
      </c>
      <c r="B1" s="105" t="s">
        <v>142</v>
      </c>
    </row>
    <row r="2" spans="1:6" x14ac:dyDescent="0.2">
      <c r="A2" s="106">
        <v>1</v>
      </c>
      <c r="B2" s="109" t="s">
        <v>101</v>
      </c>
      <c r="C2" s="81">
        <f>'Super League Triathlon-tider'!F17</f>
        <v>4.306712962962965E-2</v>
      </c>
      <c r="D2" s="81"/>
      <c r="E2" s="308" t="s">
        <v>144</v>
      </c>
      <c r="F2" t="str">
        <f>B2</f>
        <v>Kristian Trier Nipper</v>
      </c>
    </row>
    <row r="3" spans="1:6" x14ac:dyDescent="0.2">
      <c r="A3" s="106">
        <v>2</v>
      </c>
      <c r="B3" s="109" t="s">
        <v>55</v>
      </c>
      <c r="C3" s="81">
        <f>'Super League Triathlon-tider'!F19</f>
        <v>4.6620370370370381E-2</v>
      </c>
      <c r="D3" s="81"/>
      <c r="E3" s="308"/>
      <c r="F3" t="str">
        <f>B13</f>
        <v>Amelie Thordal</v>
      </c>
    </row>
    <row r="4" spans="1:6" x14ac:dyDescent="0.2">
      <c r="A4" s="106">
        <v>3</v>
      </c>
      <c r="B4" s="109" t="s">
        <v>2</v>
      </c>
      <c r="C4" s="81"/>
      <c r="D4" s="81"/>
      <c r="E4" s="308"/>
      <c r="F4" t="str">
        <f>B9</f>
        <v>Mads Kaae Jørgensen</v>
      </c>
    </row>
    <row r="5" spans="1:6" x14ac:dyDescent="0.2">
      <c r="A5" s="106">
        <v>4</v>
      </c>
      <c r="B5" s="109" t="s">
        <v>21</v>
      </c>
      <c r="C5" s="81"/>
      <c r="D5" s="81"/>
      <c r="E5" s="308" t="s">
        <v>145</v>
      </c>
      <c r="F5" t="str">
        <f>B3</f>
        <v>Aksel Nielsen</v>
      </c>
    </row>
    <row r="6" spans="1:6" x14ac:dyDescent="0.2">
      <c r="A6" s="107">
        <v>5</v>
      </c>
      <c r="B6" s="110" t="s">
        <v>9</v>
      </c>
      <c r="C6" s="81">
        <f>'Super League Triathlon-tider'!F20</f>
        <v>4.8368055555555574E-2</v>
      </c>
      <c r="D6" s="81"/>
      <c r="E6" s="308"/>
      <c r="F6" t="str">
        <f>B12</f>
        <v>Maja Bruun</v>
      </c>
    </row>
    <row r="7" spans="1:6" x14ac:dyDescent="0.2">
      <c r="A7" s="107">
        <v>6</v>
      </c>
      <c r="B7" s="110" t="s">
        <v>107</v>
      </c>
      <c r="C7" s="81"/>
      <c r="D7" s="81"/>
      <c r="E7" s="308"/>
      <c r="F7" t="str">
        <f>B8</f>
        <v>Valentin Thordal</v>
      </c>
    </row>
    <row r="8" spans="1:6" x14ac:dyDescent="0.2">
      <c r="A8" s="107">
        <v>7</v>
      </c>
      <c r="B8" s="110" t="s">
        <v>22</v>
      </c>
      <c r="C8" s="81">
        <v>5.1226851851851871E-2</v>
      </c>
      <c r="D8" s="81"/>
      <c r="E8" s="308" t="s">
        <v>146</v>
      </c>
      <c r="F8" t="str">
        <f>B4</f>
        <v>Anders Aaskov-Hansen</v>
      </c>
    </row>
    <row r="9" spans="1:6" x14ac:dyDescent="0.2">
      <c r="A9" s="107">
        <v>8</v>
      </c>
      <c r="B9" s="110" t="s">
        <v>10</v>
      </c>
      <c r="C9" s="81">
        <f>'Super League Triathlon-tider'!F24</f>
        <v>5.2002314814814835E-2</v>
      </c>
      <c r="D9" s="81"/>
      <c r="E9" s="308"/>
      <c r="F9" t="str">
        <f>B11</f>
        <v>Clara Nielsen</v>
      </c>
    </row>
    <row r="10" spans="1:6" x14ac:dyDescent="0.2">
      <c r="A10" s="108">
        <v>9</v>
      </c>
      <c r="B10" s="111" t="s">
        <v>138</v>
      </c>
      <c r="C10" s="81">
        <f>'Super League Triathlon-tider'!F33</f>
        <v>5.5648148148148169E-2</v>
      </c>
      <c r="D10" s="81"/>
      <c r="E10" s="308"/>
      <c r="F10" t="str">
        <f>B7</f>
        <v>Emil Jensen</v>
      </c>
    </row>
    <row r="11" spans="1:6" x14ac:dyDescent="0.2">
      <c r="A11" s="108">
        <v>10</v>
      </c>
      <c r="B11" s="111" t="s">
        <v>6</v>
      </c>
      <c r="C11" s="81">
        <f>'Super League Triathlon-tider'!F10</f>
        <v>5.703703703703706E-2</v>
      </c>
      <c r="D11" s="81"/>
      <c r="E11" s="308" t="s">
        <v>147</v>
      </c>
      <c r="F11" t="str">
        <f>B5</f>
        <v>Mikkel Van Binsbergen-Galán</v>
      </c>
    </row>
    <row r="12" spans="1:6" x14ac:dyDescent="0.2">
      <c r="A12" s="108">
        <v>11</v>
      </c>
      <c r="B12" s="111" t="s">
        <v>141</v>
      </c>
      <c r="C12" s="81"/>
      <c r="D12" s="81"/>
      <c r="E12" s="308"/>
      <c r="F12" t="str">
        <f>B10</f>
        <v>Carsten Aarup</v>
      </c>
    </row>
    <row r="13" spans="1:6" x14ac:dyDescent="0.2">
      <c r="A13" s="108">
        <v>12</v>
      </c>
      <c r="B13" s="111" t="s">
        <v>1</v>
      </c>
      <c r="C13" s="81">
        <f>'Super League Triathlon-tider'!F11</f>
        <v>6.1030092592592608E-2</v>
      </c>
      <c r="D13" s="81"/>
      <c r="E13" s="308"/>
      <c r="F13" t="str">
        <f>B6</f>
        <v>Lasse Knygberg</v>
      </c>
    </row>
  </sheetData>
  <autoFilter ref="A1:B1" xr:uid="{2959520D-C937-F44B-91F2-530D819C4FF9}">
    <sortState xmlns:xlrd2="http://schemas.microsoft.com/office/spreadsheetml/2017/richdata2" ref="A2:B13">
      <sortCondition ref="A1:A13"/>
    </sortState>
  </autoFilter>
  <mergeCells count="4">
    <mergeCell ref="E2:E4"/>
    <mergeCell ref="E5:E7"/>
    <mergeCell ref="E8:E10"/>
    <mergeCell ref="E11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3"/>
  <sheetViews>
    <sheetView showGridLines="0" workbookViewId="0">
      <selection activeCell="D30" sqref="D30"/>
    </sheetView>
  </sheetViews>
  <sheetFormatPr baseColWidth="10" defaultColWidth="8.83203125" defaultRowHeight="15" x14ac:dyDescent="0.2"/>
  <cols>
    <col min="2" max="3" width="23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7">
        <v>1</v>
      </c>
      <c r="E4" s="11">
        <v>0.22152777777777777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6</v>
      </c>
      <c r="D8" s="29">
        <v>1</v>
      </c>
      <c r="E8" s="8">
        <v>0.47222222222222227</v>
      </c>
    </row>
    <row r="9" spans="2:10" x14ac:dyDescent="0.2">
      <c r="B9" s="28">
        <v>2</v>
      </c>
      <c r="C9" s="29" t="s">
        <v>1</v>
      </c>
      <c r="D9" s="29">
        <v>2</v>
      </c>
      <c r="E9" s="8">
        <v>0.50694444444444442</v>
      </c>
    </row>
    <row r="10" spans="2:10" ht="16" thickBot="1" x14ac:dyDescent="0.25">
      <c r="B10" s="25">
        <v>2</v>
      </c>
      <c r="C10" s="26" t="s">
        <v>4</v>
      </c>
      <c r="D10" s="26">
        <v>2</v>
      </c>
      <c r="E10" s="11">
        <v>0.50694444444444442</v>
      </c>
    </row>
    <row r="11" spans="2:10" x14ac:dyDescent="0.2">
      <c r="E11" s="1"/>
      <c r="F11" s="1"/>
    </row>
    <row r="12" spans="2:10" ht="25" thickBot="1" x14ac:dyDescent="0.25">
      <c r="B12" s="20" t="s">
        <v>84</v>
      </c>
      <c r="C12" s="20"/>
      <c r="D12" s="20"/>
      <c r="E12" s="20"/>
      <c r="F12" s="20"/>
      <c r="G12" s="20"/>
    </row>
    <row r="13" spans="2:10" x14ac:dyDescent="0.2">
      <c r="B13" s="21" t="s">
        <v>13</v>
      </c>
      <c r="C13" s="22" t="s">
        <v>0</v>
      </c>
      <c r="D13" s="22" t="s">
        <v>80</v>
      </c>
      <c r="E13" s="23" t="s">
        <v>78</v>
      </c>
      <c r="F13" s="30" t="s">
        <v>79</v>
      </c>
      <c r="G13" s="24" t="s">
        <v>14</v>
      </c>
    </row>
    <row r="14" spans="2:10" x14ac:dyDescent="0.2">
      <c r="B14" s="28">
        <v>1</v>
      </c>
      <c r="C14" s="29" t="s">
        <v>7</v>
      </c>
      <c r="D14" s="29" t="s">
        <v>81</v>
      </c>
      <c r="E14" s="29">
        <v>1</v>
      </c>
      <c r="F14" s="29">
        <v>1</v>
      </c>
      <c r="G14" s="8">
        <v>0.54999999999999993</v>
      </c>
    </row>
    <row r="15" spans="2:10" x14ac:dyDescent="0.2">
      <c r="B15" s="28">
        <v>2</v>
      </c>
      <c r="C15" s="29" t="s">
        <v>41</v>
      </c>
      <c r="D15" s="29" t="s">
        <v>81</v>
      </c>
      <c r="E15" s="29">
        <v>2</v>
      </c>
      <c r="F15" s="29">
        <v>2</v>
      </c>
      <c r="G15" s="8">
        <v>0.63958333333333328</v>
      </c>
    </row>
    <row r="16" spans="2:10" x14ac:dyDescent="0.2">
      <c r="B16" s="28">
        <v>3</v>
      </c>
      <c r="C16" s="29" t="s">
        <v>47</v>
      </c>
      <c r="D16" s="29" t="s">
        <v>82</v>
      </c>
      <c r="E16" s="29">
        <v>3</v>
      </c>
      <c r="F16" s="29">
        <v>1</v>
      </c>
      <c r="G16" s="8">
        <v>0.88958333333333339</v>
      </c>
    </row>
    <row r="17" spans="2:7" ht="16" thickBot="1" x14ac:dyDescent="0.25">
      <c r="B17" s="25">
        <v>4</v>
      </c>
      <c r="C17" s="26" t="s">
        <v>48</v>
      </c>
      <c r="D17" s="26" t="s">
        <v>82</v>
      </c>
      <c r="E17" s="26">
        <v>4</v>
      </c>
      <c r="F17" s="26">
        <v>2</v>
      </c>
      <c r="G17" s="31" t="s">
        <v>51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19</v>
      </c>
      <c r="D21" s="32" t="s">
        <v>81</v>
      </c>
      <c r="E21" s="32">
        <v>1</v>
      </c>
      <c r="F21" s="32">
        <v>1</v>
      </c>
      <c r="G21" s="8">
        <v>0.5083333333333333</v>
      </c>
    </row>
    <row r="22" spans="2:7" x14ac:dyDescent="0.2">
      <c r="B22" s="28">
        <v>2</v>
      </c>
      <c r="C22" s="29" t="s">
        <v>3</v>
      </c>
      <c r="D22" s="32" t="s">
        <v>81</v>
      </c>
      <c r="E22" s="32">
        <v>2</v>
      </c>
      <c r="F22" s="32">
        <v>2</v>
      </c>
      <c r="G22" s="8">
        <v>0.51111111111111118</v>
      </c>
    </row>
    <row r="23" spans="2:7" x14ac:dyDescent="0.2">
      <c r="B23" s="28">
        <v>3</v>
      </c>
      <c r="C23" s="29" t="s">
        <v>25</v>
      </c>
      <c r="D23" s="32" t="s">
        <v>81</v>
      </c>
      <c r="E23" s="32">
        <v>3</v>
      </c>
      <c r="F23" s="32">
        <v>3</v>
      </c>
      <c r="G23" s="8">
        <v>0.52986111111111112</v>
      </c>
    </row>
    <row r="24" spans="2:7" x14ac:dyDescent="0.2">
      <c r="B24" s="28">
        <v>4</v>
      </c>
      <c r="C24" s="29" t="s">
        <v>5</v>
      </c>
      <c r="D24" s="32" t="s">
        <v>81</v>
      </c>
      <c r="E24" s="32">
        <v>4</v>
      </c>
      <c r="F24" s="32">
        <v>4</v>
      </c>
      <c r="G24" s="8">
        <v>0.5444444444444444</v>
      </c>
    </row>
    <row r="25" spans="2:7" x14ac:dyDescent="0.2">
      <c r="B25" s="28">
        <v>5</v>
      </c>
      <c r="C25" s="29" t="s">
        <v>101</v>
      </c>
      <c r="D25" s="32" t="s">
        <v>81</v>
      </c>
      <c r="E25" s="32">
        <v>5</v>
      </c>
      <c r="F25" s="32">
        <v>5</v>
      </c>
      <c r="G25" s="8">
        <v>0.54861111111111105</v>
      </c>
    </row>
    <row r="26" spans="2:7" x14ac:dyDescent="0.2">
      <c r="B26" s="28">
        <v>6</v>
      </c>
      <c r="C26" s="29" t="s">
        <v>9</v>
      </c>
      <c r="D26" s="32" t="s">
        <v>81</v>
      </c>
      <c r="E26" s="32">
        <v>6</v>
      </c>
      <c r="F26" s="32">
        <v>6</v>
      </c>
      <c r="G26" s="8">
        <v>0.57152777777777775</v>
      </c>
    </row>
    <row r="27" spans="2:7" x14ac:dyDescent="0.2">
      <c r="B27" s="28">
        <v>7</v>
      </c>
      <c r="C27" s="29" t="s">
        <v>44</v>
      </c>
      <c r="D27" s="32" t="s">
        <v>81</v>
      </c>
      <c r="E27" s="32">
        <v>7</v>
      </c>
      <c r="F27" s="32">
        <v>7</v>
      </c>
      <c r="G27" s="8">
        <v>0.5854166666666667</v>
      </c>
    </row>
    <row r="28" spans="2:7" x14ac:dyDescent="0.2">
      <c r="B28" s="28">
        <v>8</v>
      </c>
      <c r="C28" s="29" t="s">
        <v>2</v>
      </c>
      <c r="D28" s="32" t="s">
        <v>81</v>
      </c>
      <c r="E28" s="32">
        <v>8</v>
      </c>
      <c r="F28" s="32">
        <v>8</v>
      </c>
      <c r="G28" s="8">
        <v>0.60416666666666663</v>
      </c>
    </row>
    <row r="29" spans="2:7" x14ac:dyDescent="0.2">
      <c r="B29" s="28">
        <v>9</v>
      </c>
      <c r="C29" s="29" t="s">
        <v>12</v>
      </c>
      <c r="D29" s="32" t="s">
        <v>81</v>
      </c>
      <c r="E29" s="32">
        <v>9</v>
      </c>
      <c r="F29" s="32">
        <v>9</v>
      </c>
      <c r="G29" s="8">
        <v>0.61388888888888882</v>
      </c>
    </row>
    <row r="30" spans="2:7" x14ac:dyDescent="0.2">
      <c r="B30" s="28">
        <v>10</v>
      </c>
      <c r="C30" s="29" t="s">
        <v>55</v>
      </c>
      <c r="D30" s="32" t="s">
        <v>82</v>
      </c>
      <c r="E30" s="32">
        <v>10</v>
      </c>
      <c r="F30" s="32">
        <v>1</v>
      </c>
      <c r="G30" s="8">
        <v>0.69305555555555554</v>
      </c>
    </row>
    <row r="31" spans="2:7" x14ac:dyDescent="0.2">
      <c r="B31" s="28">
        <v>11</v>
      </c>
      <c r="C31" s="29" t="s">
        <v>8</v>
      </c>
      <c r="D31" s="32" t="s">
        <v>82</v>
      </c>
      <c r="E31" s="32">
        <v>11</v>
      </c>
      <c r="F31" s="32">
        <v>2</v>
      </c>
      <c r="G31" s="8">
        <v>0.70277777777777783</v>
      </c>
    </row>
    <row r="32" spans="2:7" x14ac:dyDescent="0.2">
      <c r="B32" s="28">
        <v>12</v>
      </c>
      <c r="C32" s="29" t="s">
        <v>21</v>
      </c>
      <c r="D32" s="32" t="s">
        <v>81</v>
      </c>
      <c r="E32" s="32">
        <v>12</v>
      </c>
      <c r="F32" s="32">
        <v>12</v>
      </c>
      <c r="G32" s="8">
        <v>0.75208333333333333</v>
      </c>
    </row>
    <row r="33" spans="2:7" x14ac:dyDescent="0.2">
      <c r="B33" s="28">
        <v>13</v>
      </c>
      <c r="C33" s="29" t="s">
        <v>43</v>
      </c>
      <c r="D33" s="32" t="s">
        <v>81</v>
      </c>
      <c r="E33" s="32">
        <v>13</v>
      </c>
      <c r="F33" s="32">
        <v>13</v>
      </c>
      <c r="G33" s="8">
        <v>0.75902777777777775</v>
      </c>
    </row>
    <row r="34" spans="2:7" x14ac:dyDescent="0.2">
      <c r="B34" s="28">
        <v>14</v>
      </c>
      <c r="C34" s="29" t="s">
        <v>27</v>
      </c>
      <c r="D34" s="32" t="s">
        <v>81</v>
      </c>
      <c r="E34" s="32">
        <v>14</v>
      </c>
      <c r="F34" s="32">
        <v>14</v>
      </c>
      <c r="G34" s="8">
        <v>0.76111111111111107</v>
      </c>
    </row>
    <row r="35" spans="2:7" x14ac:dyDescent="0.2">
      <c r="B35" s="28">
        <v>15</v>
      </c>
      <c r="C35" s="29" t="s">
        <v>53</v>
      </c>
      <c r="D35" s="32" t="s">
        <v>81</v>
      </c>
      <c r="E35" s="32">
        <v>15</v>
      </c>
      <c r="F35" s="32">
        <v>15</v>
      </c>
      <c r="G35" s="8">
        <v>0.7631944444444444</v>
      </c>
    </row>
    <row r="36" spans="2:7" x14ac:dyDescent="0.2">
      <c r="B36" s="28">
        <v>16</v>
      </c>
      <c r="C36" s="29" t="s">
        <v>120</v>
      </c>
      <c r="D36" s="32" t="s">
        <v>81</v>
      </c>
      <c r="E36" s="32">
        <v>16</v>
      </c>
      <c r="F36" s="32">
        <v>16</v>
      </c>
      <c r="G36" s="8">
        <v>0.77361111111111114</v>
      </c>
    </row>
    <row r="37" spans="2:7" x14ac:dyDescent="0.2">
      <c r="B37" s="28">
        <v>17</v>
      </c>
      <c r="C37" s="29" t="s">
        <v>56</v>
      </c>
      <c r="D37" s="32" t="s">
        <v>82</v>
      </c>
      <c r="E37" s="32">
        <v>17</v>
      </c>
      <c r="F37" s="32">
        <v>3</v>
      </c>
      <c r="G37" s="8">
        <v>0.77916666666666667</v>
      </c>
    </row>
    <row r="38" spans="2:7" x14ac:dyDescent="0.2">
      <c r="B38" s="28">
        <v>18</v>
      </c>
      <c r="C38" s="29" t="s">
        <v>23</v>
      </c>
      <c r="D38" s="32" t="s">
        <v>82</v>
      </c>
      <c r="E38" s="32">
        <v>18</v>
      </c>
      <c r="F38" s="32">
        <v>4</v>
      </c>
      <c r="G38" s="8">
        <v>0.78125</v>
      </c>
    </row>
    <row r="39" spans="2:7" x14ac:dyDescent="0.2">
      <c r="B39" s="28">
        <v>19</v>
      </c>
      <c r="C39" s="29" t="s">
        <v>24</v>
      </c>
      <c r="D39" s="32" t="s">
        <v>81</v>
      </c>
      <c r="E39" s="32">
        <v>19</v>
      </c>
      <c r="F39" s="32">
        <v>19</v>
      </c>
      <c r="G39" s="8">
        <v>0.78472222222222221</v>
      </c>
    </row>
    <row r="40" spans="2:7" x14ac:dyDescent="0.2">
      <c r="B40" s="28">
        <v>20</v>
      </c>
      <c r="C40" s="29" t="s">
        <v>26</v>
      </c>
      <c r="D40" s="32" t="s">
        <v>81</v>
      </c>
      <c r="E40" s="32">
        <v>20</v>
      </c>
      <c r="F40" s="32">
        <v>20</v>
      </c>
      <c r="G40" s="8">
        <v>0.82430555555555562</v>
      </c>
    </row>
    <row r="41" spans="2:7" x14ac:dyDescent="0.2">
      <c r="B41" s="28">
        <v>21</v>
      </c>
      <c r="C41" s="29" t="s">
        <v>10</v>
      </c>
      <c r="D41" s="32" t="s">
        <v>82</v>
      </c>
      <c r="E41" s="32">
        <v>21</v>
      </c>
      <c r="F41" s="32">
        <v>5</v>
      </c>
      <c r="G41" s="8">
        <v>0.83819444444444446</v>
      </c>
    </row>
    <row r="42" spans="2:7" x14ac:dyDescent="0.2">
      <c r="B42" s="28">
        <v>22</v>
      </c>
      <c r="C42" s="29" t="s">
        <v>20</v>
      </c>
      <c r="D42" s="32" t="s">
        <v>81</v>
      </c>
      <c r="E42" s="32">
        <v>22</v>
      </c>
      <c r="F42" s="32">
        <v>22</v>
      </c>
      <c r="G42" s="8">
        <v>0.84513888888888899</v>
      </c>
    </row>
    <row r="43" spans="2:7" ht="16" thickBot="1" x14ac:dyDescent="0.25">
      <c r="B43" s="25">
        <v>23</v>
      </c>
      <c r="C43" s="26" t="s">
        <v>57</v>
      </c>
      <c r="D43" s="27" t="s">
        <v>82</v>
      </c>
      <c r="E43" s="27">
        <v>23</v>
      </c>
      <c r="F43" s="27">
        <v>6</v>
      </c>
      <c r="G43" s="11">
        <v>0.94097222222222221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1EBD3-42F7-ED48-A358-5D963AFACD7B}">
  <dimension ref="B2:J50"/>
  <sheetViews>
    <sheetView showGridLines="0" workbookViewId="0">
      <selection activeCell="E5" sqref="E5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x14ac:dyDescent="0.2">
      <c r="B4" s="28">
        <v>1</v>
      </c>
      <c r="C4" s="29" t="s">
        <v>93</v>
      </c>
      <c r="D4" s="29">
        <v>1</v>
      </c>
      <c r="E4" s="8">
        <v>0.77361111111111114</v>
      </c>
    </row>
    <row r="5" spans="2:10" ht="16" thickBot="1" x14ac:dyDescent="0.25">
      <c r="B5" s="25">
        <v>2</v>
      </c>
      <c r="C5" s="26" t="s">
        <v>94</v>
      </c>
      <c r="D5" s="26">
        <v>2</v>
      </c>
      <c r="E5" s="11">
        <v>0.77500000000000002</v>
      </c>
    </row>
    <row r="6" spans="2:10" x14ac:dyDescent="0.2">
      <c r="D6" s="1"/>
    </row>
    <row r="7" spans="2:10" ht="27" thickBot="1" x14ac:dyDescent="0.35">
      <c r="B7" s="20" t="s">
        <v>63</v>
      </c>
      <c r="C7" s="19"/>
      <c r="D7" s="19"/>
      <c r="E7" s="19"/>
      <c r="F7" s="19"/>
    </row>
    <row r="8" spans="2:10" x14ac:dyDescent="0.2">
      <c r="B8" s="21" t="s">
        <v>13</v>
      </c>
      <c r="C8" s="22" t="s">
        <v>0</v>
      </c>
      <c r="D8" s="23" t="s">
        <v>15</v>
      </c>
      <c r="E8" s="24" t="s">
        <v>14</v>
      </c>
    </row>
    <row r="9" spans="2:10" x14ac:dyDescent="0.2">
      <c r="B9" s="28">
        <v>1</v>
      </c>
      <c r="C9" s="29" t="s">
        <v>6</v>
      </c>
      <c r="D9" s="29">
        <v>1</v>
      </c>
      <c r="E9" s="8">
        <v>0.88055555555555554</v>
      </c>
    </row>
    <row r="10" spans="2:10" x14ac:dyDescent="0.2">
      <c r="B10" s="28">
        <v>2</v>
      </c>
      <c r="C10" s="29" t="s">
        <v>4</v>
      </c>
      <c r="D10" s="29">
        <v>2</v>
      </c>
      <c r="E10" s="8">
        <v>0.91805555555555562</v>
      </c>
    </row>
    <row r="11" spans="2:10" x14ac:dyDescent="0.2">
      <c r="B11" s="28">
        <v>3</v>
      </c>
      <c r="C11" s="29" t="s">
        <v>1</v>
      </c>
      <c r="D11" s="29">
        <v>3</v>
      </c>
      <c r="E11" s="8">
        <v>0.91875000000000007</v>
      </c>
    </row>
    <row r="12" spans="2:10" ht="16" thickBot="1" x14ac:dyDescent="0.25">
      <c r="B12" s="25">
        <v>4</v>
      </c>
      <c r="C12" s="26" t="s">
        <v>92</v>
      </c>
      <c r="D12" s="26">
        <v>4</v>
      </c>
      <c r="E12" s="11">
        <v>0.60763888888888895</v>
      </c>
    </row>
    <row r="13" spans="2:10" x14ac:dyDescent="0.2">
      <c r="E13" s="1"/>
      <c r="F13" s="1"/>
    </row>
    <row r="14" spans="2:10" ht="25" thickBot="1" x14ac:dyDescent="0.25">
      <c r="B14" s="20" t="s">
        <v>84</v>
      </c>
      <c r="C14" s="20"/>
      <c r="D14" s="20"/>
      <c r="E14" s="20"/>
      <c r="F14" s="20"/>
      <c r="G14" s="20"/>
    </row>
    <row r="15" spans="2:10" x14ac:dyDescent="0.2">
      <c r="B15" s="21" t="s">
        <v>13</v>
      </c>
      <c r="C15" s="22" t="s">
        <v>0</v>
      </c>
      <c r="D15" s="22" t="s">
        <v>80</v>
      </c>
      <c r="E15" s="23" t="s">
        <v>78</v>
      </c>
      <c r="F15" s="23" t="s">
        <v>79</v>
      </c>
      <c r="G15" s="24" t="s">
        <v>14</v>
      </c>
    </row>
    <row r="16" spans="2:10" x14ac:dyDescent="0.2">
      <c r="B16" s="28">
        <v>1</v>
      </c>
      <c r="C16" s="29" t="s">
        <v>7</v>
      </c>
      <c r="D16" s="29" t="s">
        <v>81</v>
      </c>
      <c r="E16" s="29">
        <v>1</v>
      </c>
      <c r="F16" s="29">
        <v>1</v>
      </c>
      <c r="G16" s="8">
        <v>0.82916666666666661</v>
      </c>
    </row>
    <row r="17" spans="2:7" x14ac:dyDescent="0.2">
      <c r="B17" s="28">
        <v>2</v>
      </c>
      <c r="C17" s="29" t="s">
        <v>95</v>
      </c>
      <c r="D17" s="29" t="s">
        <v>82</v>
      </c>
      <c r="E17" s="29">
        <v>2</v>
      </c>
      <c r="F17" s="29">
        <v>1</v>
      </c>
      <c r="G17" s="8">
        <v>0.88958333333333339</v>
      </c>
    </row>
    <row r="18" spans="2:7" x14ac:dyDescent="0.2">
      <c r="B18" s="28">
        <v>3</v>
      </c>
      <c r="C18" s="29" t="s">
        <v>96</v>
      </c>
      <c r="D18" s="29" t="s">
        <v>82</v>
      </c>
      <c r="E18" s="29">
        <v>3</v>
      </c>
      <c r="F18" s="29">
        <v>2</v>
      </c>
      <c r="G18" s="37" t="s">
        <v>97</v>
      </c>
    </row>
    <row r="19" spans="2:7" ht="16" thickBot="1" x14ac:dyDescent="0.25">
      <c r="B19" s="25">
        <v>4</v>
      </c>
      <c r="C19" s="26" t="s">
        <v>99</v>
      </c>
      <c r="D19" s="26" t="s">
        <v>82</v>
      </c>
      <c r="E19" s="26">
        <v>4</v>
      </c>
      <c r="F19" s="26">
        <v>3</v>
      </c>
      <c r="G19" s="31" t="s">
        <v>98</v>
      </c>
    </row>
    <row r="21" spans="2:7" ht="25" thickBot="1" x14ac:dyDescent="0.25">
      <c r="B21" s="20" t="s">
        <v>83</v>
      </c>
      <c r="C21" s="20"/>
      <c r="D21" s="20"/>
      <c r="E21" s="20"/>
      <c r="F21" s="20"/>
      <c r="G21" s="20"/>
    </row>
    <row r="22" spans="2:7" x14ac:dyDescent="0.2">
      <c r="B22" s="21" t="s">
        <v>13</v>
      </c>
      <c r="C22" s="22" t="s">
        <v>0</v>
      </c>
      <c r="D22" s="22" t="s">
        <v>80</v>
      </c>
      <c r="E22" s="23" t="s">
        <v>78</v>
      </c>
      <c r="F22" s="30" t="s">
        <v>79</v>
      </c>
      <c r="G22" s="24" t="s">
        <v>14</v>
      </c>
    </row>
    <row r="23" spans="2:7" x14ac:dyDescent="0.2">
      <c r="B23" s="28">
        <v>1</v>
      </c>
      <c r="C23" s="29" t="s">
        <v>25</v>
      </c>
      <c r="D23" s="32" t="s">
        <v>81</v>
      </c>
      <c r="E23" s="32">
        <v>1</v>
      </c>
      <c r="F23" s="32">
        <v>1</v>
      </c>
      <c r="G23" s="8">
        <v>0.63472222222222219</v>
      </c>
    </row>
    <row r="24" spans="2:7" x14ac:dyDescent="0.2">
      <c r="B24" s="28">
        <v>2</v>
      </c>
      <c r="C24" s="29" t="s">
        <v>100</v>
      </c>
      <c r="D24" s="32" t="s">
        <v>81</v>
      </c>
      <c r="E24" s="32">
        <v>2</v>
      </c>
      <c r="F24" s="32">
        <v>2</v>
      </c>
      <c r="G24" s="8">
        <v>0.69444444444444453</v>
      </c>
    </row>
    <row r="25" spans="2:7" x14ac:dyDescent="0.2">
      <c r="B25" s="28">
        <v>3</v>
      </c>
      <c r="C25" s="29" t="s">
        <v>101</v>
      </c>
      <c r="D25" s="32" t="s">
        <v>81</v>
      </c>
      <c r="E25" s="32">
        <v>3</v>
      </c>
      <c r="F25" s="32">
        <v>3</v>
      </c>
      <c r="G25" s="8">
        <v>0.69513888888888886</v>
      </c>
    </row>
    <row r="26" spans="2:7" x14ac:dyDescent="0.2">
      <c r="B26" s="28">
        <v>4</v>
      </c>
      <c r="C26" s="29" t="s">
        <v>20</v>
      </c>
      <c r="D26" s="32" t="s">
        <v>81</v>
      </c>
      <c r="E26" s="32">
        <v>4</v>
      </c>
      <c r="F26" s="32">
        <v>4</v>
      </c>
      <c r="G26" s="8">
        <v>0.74791666666666667</v>
      </c>
    </row>
    <row r="27" spans="2:7" x14ac:dyDescent="0.2">
      <c r="B27" s="28">
        <v>5</v>
      </c>
      <c r="C27" s="29" t="s">
        <v>2</v>
      </c>
      <c r="D27" s="32" t="s">
        <v>81</v>
      </c>
      <c r="E27" s="32">
        <v>5</v>
      </c>
      <c r="F27" s="32">
        <v>5</v>
      </c>
      <c r="G27" s="8">
        <v>0.74930555555555556</v>
      </c>
    </row>
    <row r="28" spans="2:7" x14ac:dyDescent="0.2">
      <c r="B28" s="28">
        <v>6</v>
      </c>
      <c r="C28" s="29" t="s">
        <v>55</v>
      </c>
      <c r="D28" s="32" t="s">
        <v>82</v>
      </c>
      <c r="E28" s="32">
        <v>6</v>
      </c>
      <c r="F28" s="32">
        <v>1</v>
      </c>
      <c r="G28" s="8">
        <v>0.75486111111111109</v>
      </c>
    </row>
    <row r="29" spans="2:7" x14ac:dyDescent="0.2">
      <c r="B29" s="28">
        <v>7</v>
      </c>
      <c r="C29" s="29" t="s">
        <v>21</v>
      </c>
      <c r="D29" s="32" t="s">
        <v>81</v>
      </c>
      <c r="E29" s="32">
        <v>7</v>
      </c>
      <c r="F29" s="32">
        <v>7</v>
      </c>
      <c r="G29" s="8">
        <v>0.76458333333333339</v>
      </c>
    </row>
    <row r="30" spans="2:7" x14ac:dyDescent="0.2">
      <c r="B30" s="28">
        <v>8</v>
      </c>
      <c r="C30" s="29" t="s">
        <v>120</v>
      </c>
      <c r="D30" s="32" t="s">
        <v>81</v>
      </c>
      <c r="E30" s="32">
        <v>8</v>
      </c>
      <c r="F30" s="32">
        <v>8</v>
      </c>
      <c r="G30" s="8">
        <v>0.76666666666666661</v>
      </c>
    </row>
    <row r="31" spans="2:7" x14ac:dyDescent="0.2">
      <c r="B31" s="28">
        <v>9</v>
      </c>
      <c r="C31" s="29" t="s">
        <v>102</v>
      </c>
      <c r="D31" s="32" t="s">
        <v>82</v>
      </c>
      <c r="E31" s="32">
        <v>9</v>
      </c>
      <c r="F31" s="32">
        <v>2</v>
      </c>
      <c r="G31" s="8">
        <v>0.77708333333333324</v>
      </c>
    </row>
    <row r="32" spans="2:7" x14ac:dyDescent="0.2">
      <c r="B32" s="28">
        <v>10</v>
      </c>
      <c r="C32" s="29" t="s">
        <v>19</v>
      </c>
      <c r="D32" s="32" t="s">
        <v>81</v>
      </c>
      <c r="E32" s="32">
        <v>10</v>
      </c>
      <c r="F32" s="32">
        <v>10</v>
      </c>
      <c r="G32" s="8">
        <v>0.78263888888888899</v>
      </c>
    </row>
    <row r="33" spans="2:7" x14ac:dyDescent="0.2">
      <c r="B33" s="28">
        <v>11</v>
      </c>
      <c r="C33" s="29" t="s">
        <v>26</v>
      </c>
      <c r="D33" s="32" t="s">
        <v>81</v>
      </c>
      <c r="E33" s="32">
        <v>11</v>
      </c>
      <c r="F33" s="32">
        <v>11</v>
      </c>
      <c r="G33" s="8">
        <v>0.78402777777777777</v>
      </c>
    </row>
    <row r="34" spans="2:7" x14ac:dyDescent="0.2">
      <c r="B34" s="28">
        <v>12</v>
      </c>
      <c r="C34" s="29" t="s">
        <v>27</v>
      </c>
      <c r="D34" s="32" t="s">
        <v>81</v>
      </c>
      <c r="E34" s="32">
        <v>12</v>
      </c>
      <c r="F34" s="32">
        <v>12</v>
      </c>
      <c r="G34" s="8">
        <v>0.78749999999999998</v>
      </c>
    </row>
    <row r="35" spans="2:7" x14ac:dyDescent="0.2">
      <c r="B35" s="28">
        <v>13</v>
      </c>
      <c r="C35" s="29" t="s">
        <v>5</v>
      </c>
      <c r="D35" s="32" t="s">
        <v>81</v>
      </c>
      <c r="E35" s="32">
        <v>13</v>
      </c>
      <c r="F35" s="32">
        <v>13</v>
      </c>
      <c r="G35" s="8">
        <v>0.78888888888888886</v>
      </c>
    </row>
    <row r="36" spans="2:7" x14ac:dyDescent="0.2">
      <c r="B36" s="28">
        <v>14</v>
      </c>
      <c r="C36" s="29" t="s">
        <v>103</v>
      </c>
      <c r="D36" s="32" t="s">
        <v>81</v>
      </c>
      <c r="E36" s="32">
        <v>14</v>
      </c>
      <c r="F36" s="32">
        <v>14</v>
      </c>
      <c r="G36" s="8">
        <v>0.80208333333333337</v>
      </c>
    </row>
    <row r="37" spans="2:7" x14ac:dyDescent="0.2">
      <c r="B37" s="28">
        <v>15</v>
      </c>
      <c r="C37" s="29" t="s">
        <v>10</v>
      </c>
      <c r="D37" s="32" t="s">
        <v>82</v>
      </c>
      <c r="E37" s="32">
        <v>15</v>
      </c>
      <c r="F37" s="32">
        <v>3</v>
      </c>
      <c r="G37" s="8">
        <v>0.80347222222222225</v>
      </c>
    </row>
    <row r="38" spans="2:7" x14ac:dyDescent="0.2">
      <c r="B38" s="28">
        <v>16</v>
      </c>
      <c r="C38" s="29" t="s">
        <v>104</v>
      </c>
      <c r="D38" s="32" t="s">
        <v>82</v>
      </c>
      <c r="E38" s="32">
        <v>16</v>
      </c>
      <c r="F38" s="32">
        <v>4</v>
      </c>
      <c r="G38" s="8">
        <v>0.81527777777777777</v>
      </c>
    </row>
    <row r="39" spans="2:7" x14ac:dyDescent="0.2">
      <c r="B39" s="28">
        <v>17</v>
      </c>
      <c r="C39" s="29" t="s">
        <v>105</v>
      </c>
      <c r="D39" s="32" t="s">
        <v>82</v>
      </c>
      <c r="E39" s="32">
        <v>17</v>
      </c>
      <c r="F39" s="32">
        <v>5</v>
      </c>
      <c r="G39" s="8">
        <v>0.81666666666666676</v>
      </c>
    </row>
    <row r="40" spans="2:7" x14ac:dyDescent="0.2">
      <c r="B40" s="28">
        <v>18</v>
      </c>
      <c r="C40" s="29" t="s">
        <v>106</v>
      </c>
      <c r="D40" s="32" t="s">
        <v>81</v>
      </c>
      <c r="E40" s="32">
        <v>18</v>
      </c>
      <c r="F40" s="32">
        <v>18</v>
      </c>
      <c r="G40" s="8">
        <v>0.82152777777777775</v>
      </c>
    </row>
    <row r="41" spans="2:7" x14ac:dyDescent="0.2">
      <c r="B41" s="28">
        <v>19</v>
      </c>
      <c r="C41" s="29" t="s">
        <v>107</v>
      </c>
      <c r="D41" s="32" t="s">
        <v>81</v>
      </c>
      <c r="E41" s="32">
        <v>19</v>
      </c>
      <c r="F41" s="32">
        <v>19</v>
      </c>
      <c r="G41" s="8">
        <v>0.82916666666666661</v>
      </c>
    </row>
    <row r="42" spans="2:7" x14ac:dyDescent="0.2">
      <c r="B42" s="28">
        <v>20</v>
      </c>
      <c r="C42" s="29" t="s">
        <v>108</v>
      </c>
      <c r="D42" s="32" t="s">
        <v>81</v>
      </c>
      <c r="E42" s="32">
        <v>20</v>
      </c>
      <c r="F42" s="32">
        <v>20</v>
      </c>
      <c r="G42" s="8">
        <v>0.84513888888888899</v>
      </c>
    </row>
    <row r="43" spans="2:7" x14ac:dyDescent="0.2">
      <c r="B43" s="28">
        <v>21</v>
      </c>
      <c r="C43" s="29" t="s">
        <v>109</v>
      </c>
      <c r="D43" s="32" t="s">
        <v>82</v>
      </c>
      <c r="E43" s="32">
        <v>21</v>
      </c>
      <c r="F43" s="32">
        <v>6</v>
      </c>
      <c r="G43" s="8">
        <v>0.85416666666666663</v>
      </c>
    </row>
    <row r="44" spans="2:7" x14ac:dyDescent="0.2">
      <c r="B44" s="28">
        <v>22</v>
      </c>
      <c r="C44" s="29" t="s">
        <v>110</v>
      </c>
      <c r="D44" s="32" t="s">
        <v>82</v>
      </c>
      <c r="E44" s="32">
        <v>22</v>
      </c>
      <c r="F44" s="32">
        <v>7</v>
      </c>
      <c r="G44" s="8">
        <v>0.86597222222222225</v>
      </c>
    </row>
    <row r="45" spans="2:7" x14ac:dyDescent="0.2">
      <c r="B45" s="28">
        <v>23</v>
      </c>
      <c r="C45" s="29" t="s">
        <v>9</v>
      </c>
      <c r="D45" s="32" t="s">
        <v>81</v>
      </c>
      <c r="E45" s="32">
        <v>23</v>
      </c>
      <c r="F45" s="32">
        <v>23</v>
      </c>
      <c r="G45" s="8">
        <v>0.87083333333333324</v>
      </c>
    </row>
    <row r="46" spans="2:7" x14ac:dyDescent="0.2">
      <c r="B46" s="28">
        <v>24</v>
      </c>
      <c r="C46" s="29" t="s">
        <v>57</v>
      </c>
      <c r="D46" s="32" t="s">
        <v>82</v>
      </c>
      <c r="E46" s="32">
        <v>24</v>
      </c>
      <c r="F46" s="32">
        <v>8</v>
      </c>
      <c r="G46" s="8">
        <v>0.88124999999999998</v>
      </c>
    </row>
    <row r="47" spans="2:7" x14ac:dyDescent="0.2">
      <c r="B47" s="38">
        <v>25</v>
      </c>
      <c r="C47" s="39" t="s">
        <v>111</v>
      </c>
      <c r="D47" s="32" t="s">
        <v>81</v>
      </c>
      <c r="E47" s="40">
        <v>25</v>
      </c>
      <c r="F47" s="40">
        <v>25</v>
      </c>
      <c r="G47" s="41">
        <v>0.88541666666666663</v>
      </c>
    </row>
    <row r="48" spans="2:7" x14ac:dyDescent="0.2">
      <c r="B48" s="38">
        <v>26</v>
      </c>
      <c r="C48" s="39" t="s">
        <v>112</v>
      </c>
      <c r="D48" s="32" t="s">
        <v>82</v>
      </c>
      <c r="E48" s="40">
        <v>26</v>
      </c>
      <c r="F48" s="40">
        <v>9</v>
      </c>
      <c r="G48" s="41">
        <v>0.95486111111111116</v>
      </c>
    </row>
    <row r="49" spans="2:7" x14ac:dyDescent="0.2">
      <c r="B49" s="38">
        <v>27</v>
      </c>
      <c r="C49" s="39" t="s">
        <v>113</v>
      </c>
      <c r="D49" s="32" t="s">
        <v>81</v>
      </c>
      <c r="E49" s="40">
        <v>27</v>
      </c>
      <c r="F49" s="40">
        <v>27</v>
      </c>
      <c r="G49" s="41">
        <v>0.97222222222222221</v>
      </c>
    </row>
    <row r="50" spans="2:7" ht="16" thickBot="1" x14ac:dyDescent="0.25">
      <c r="B50" s="25">
        <v>28</v>
      </c>
      <c r="C50" s="26" t="s">
        <v>53</v>
      </c>
      <c r="D50" s="27" t="s">
        <v>81</v>
      </c>
      <c r="E50" s="27">
        <v>28</v>
      </c>
      <c r="F50" s="27">
        <v>28</v>
      </c>
      <c r="G50" s="11">
        <v>0.98819444444444438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2B3A-5B41-C143-AF32-E970164CD801}">
  <dimension ref="B2:J39"/>
  <sheetViews>
    <sheetView showGridLines="0" workbookViewId="0">
      <selection activeCell="C42" sqref="C42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2.3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90</v>
      </c>
      <c r="D4" s="26">
        <v>1</v>
      </c>
      <c r="E4" s="53">
        <v>4.9247685185185186E-2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11</v>
      </c>
      <c r="D8" s="29">
        <v>1</v>
      </c>
      <c r="E8" s="50">
        <v>4.05787037037037E-2</v>
      </c>
    </row>
    <row r="9" spans="2:10" ht="16" thickBot="1" x14ac:dyDescent="0.25">
      <c r="B9" s="25">
        <v>2</v>
      </c>
      <c r="C9" s="26" t="s">
        <v>6</v>
      </c>
      <c r="D9" s="26">
        <v>2</v>
      </c>
      <c r="E9" s="53">
        <v>4.1979166666666672E-2</v>
      </c>
    </row>
    <row r="10" spans="2:10" x14ac:dyDescent="0.2">
      <c r="E10" s="1"/>
      <c r="F10" s="1"/>
    </row>
    <row r="11" spans="2:10" ht="25" thickBot="1" x14ac:dyDescent="0.25">
      <c r="B11" s="20" t="s">
        <v>84</v>
      </c>
      <c r="C11" s="20"/>
      <c r="D11" s="20"/>
      <c r="E11" s="20"/>
      <c r="F11" s="20"/>
      <c r="G11" s="20"/>
    </row>
    <row r="12" spans="2:10" x14ac:dyDescent="0.2">
      <c r="B12" s="21" t="s">
        <v>13</v>
      </c>
      <c r="C12" s="22" t="s">
        <v>0</v>
      </c>
      <c r="D12" s="22" t="s">
        <v>80</v>
      </c>
      <c r="E12" s="23" t="s">
        <v>78</v>
      </c>
      <c r="F12" s="23" t="s">
        <v>79</v>
      </c>
      <c r="G12" s="24" t="s">
        <v>14</v>
      </c>
    </row>
    <row r="13" spans="2:10" x14ac:dyDescent="0.2">
      <c r="B13" s="28">
        <v>1</v>
      </c>
      <c r="C13" s="29" t="s">
        <v>7</v>
      </c>
      <c r="D13" s="29" t="s">
        <v>81</v>
      </c>
      <c r="E13" s="29">
        <v>1</v>
      </c>
      <c r="F13" s="29">
        <v>1</v>
      </c>
      <c r="G13" s="50">
        <v>3.8067129629629631E-2</v>
      </c>
    </row>
    <row r="14" spans="2:10" x14ac:dyDescent="0.2">
      <c r="B14" s="28">
        <v>2</v>
      </c>
      <c r="C14" s="29" t="s">
        <v>95</v>
      </c>
      <c r="D14" s="29" t="s">
        <v>82</v>
      </c>
      <c r="E14" s="29">
        <v>2</v>
      </c>
      <c r="F14" s="29">
        <v>1</v>
      </c>
      <c r="G14" s="50">
        <v>4.2199074074074076E-2</v>
      </c>
    </row>
    <row r="15" spans="2:10" x14ac:dyDescent="0.2">
      <c r="B15" s="28">
        <v>3</v>
      </c>
      <c r="C15" s="29" t="s">
        <v>118</v>
      </c>
      <c r="D15" s="29" t="s">
        <v>81</v>
      </c>
      <c r="E15" s="29">
        <v>3</v>
      </c>
      <c r="F15" s="29">
        <v>2</v>
      </c>
      <c r="G15" s="50">
        <v>5.1342592592592586E-2</v>
      </c>
    </row>
    <row r="16" spans="2:10" x14ac:dyDescent="0.2">
      <c r="B16" s="38">
        <v>4</v>
      </c>
      <c r="C16" s="39" t="s">
        <v>123</v>
      </c>
      <c r="D16" s="39" t="s">
        <v>81</v>
      </c>
      <c r="E16" s="39">
        <v>4</v>
      </c>
      <c r="F16" s="39">
        <v>3</v>
      </c>
      <c r="G16" s="63">
        <v>5.5740740740740737E-2</v>
      </c>
    </row>
    <row r="17" spans="2:7" ht="16" thickBot="1" x14ac:dyDescent="0.25">
      <c r="B17" s="25">
        <v>5</v>
      </c>
      <c r="C17" s="26" t="s">
        <v>48</v>
      </c>
      <c r="D17" s="26" t="s">
        <v>82</v>
      </c>
      <c r="E17" s="26">
        <v>5</v>
      </c>
      <c r="F17" s="26">
        <v>2</v>
      </c>
      <c r="G17" s="53">
        <v>6.4201388888888891E-2</v>
      </c>
    </row>
    <row r="19" spans="2:7" ht="25" thickBot="1" x14ac:dyDescent="0.25">
      <c r="B19" s="20" t="s">
        <v>83</v>
      </c>
      <c r="C19" s="20"/>
      <c r="D19" s="20"/>
      <c r="E19" s="20"/>
      <c r="F19" s="20"/>
      <c r="G19" s="20"/>
    </row>
    <row r="20" spans="2:7" x14ac:dyDescent="0.2">
      <c r="B20" s="21" t="s">
        <v>13</v>
      </c>
      <c r="C20" s="22" t="s">
        <v>0</v>
      </c>
      <c r="D20" s="22" t="s">
        <v>80</v>
      </c>
      <c r="E20" s="23" t="s">
        <v>78</v>
      </c>
      <c r="F20" s="30" t="s">
        <v>79</v>
      </c>
      <c r="G20" s="24" t="s">
        <v>14</v>
      </c>
    </row>
    <row r="21" spans="2:7" x14ac:dyDescent="0.2">
      <c r="B21" s="28">
        <v>1</v>
      </c>
      <c r="C21" s="29" t="s">
        <v>3</v>
      </c>
      <c r="D21" s="32" t="s">
        <v>81</v>
      </c>
      <c r="E21" s="32">
        <v>1</v>
      </c>
      <c r="F21" s="32">
        <v>1</v>
      </c>
      <c r="G21" s="50">
        <v>3.1828703703703706E-2</v>
      </c>
    </row>
    <row r="22" spans="2:7" x14ac:dyDescent="0.2">
      <c r="B22" s="28">
        <v>2</v>
      </c>
      <c r="C22" s="29" t="s">
        <v>25</v>
      </c>
      <c r="D22" s="32" t="s">
        <v>81</v>
      </c>
      <c r="E22" s="32">
        <v>2</v>
      </c>
      <c r="F22" s="32">
        <v>2</v>
      </c>
      <c r="G22" s="50">
        <v>3.1921296296296302E-2</v>
      </c>
    </row>
    <row r="23" spans="2:7" x14ac:dyDescent="0.2">
      <c r="B23" s="28">
        <v>3</v>
      </c>
      <c r="C23" s="29" t="s">
        <v>101</v>
      </c>
      <c r="D23" s="32" t="s">
        <v>81</v>
      </c>
      <c r="E23" s="32">
        <v>3</v>
      </c>
      <c r="F23" s="32">
        <v>3</v>
      </c>
      <c r="G23" s="50">
        <v>3.2523148148148148E-2</v>
      </c>
    </row>
    <row r="24" spans="2:7" x14ac:dyDescent="0.2">
      <c r="B24" s="28">
        <v>4</v>
      </c>
      <c r="C24" s="29" t="s">
        <v>119</v>
      </c>
      <c r="D24" s="32" t="s">
        <v>81</v>
      </c>
      <c r="E24" s="32">
        <v>4</v>
      </c>
      <c r="F24" s="32">
        <v>4</v>
      </c>
      <c r="G24" s="50">
        <v>3.2824074074074075E-2</v>
      </c>
    </row>
    <row r="25" spans="2:7" x14ac:dyDescent="0.2">
      <c r="B25" s="28">
        <v>5</v>
      </c>
      <c r="C25" s="29" t="s">
        <v>5</v>
      </c>
      <c r="D25" s="32" t="s">
        <v>81</v>
      </c>
      <c r="E25" s="32">
        <v>5</v>
      </c>
      <c r="F25" s="32">
        <v>5</v>
      </c>
      <c r="G25" s="50">
        <v>3.3206018518518517E-2</v>
      </c>
    </row>
    <row r="26" spans="2:7" x14ac:dyDescent="0.2">
      <c r="B26" s="28">
        <v>6</v>
      </c>
      <c r="C26" s="29" t="s">
        <v>2</v>
      </c>
      <c r="D26" s="32" t="s">
        <v>81</v>
      </c>
      <c r="E26" s="32">
        <v>6</v>
      </c>
      <c r="F26" s="32">
        <v>6</v>
      </c>
      <c r="G26" s="50">
        <v>3.5891203703703703E-2</v>
      </c>
    </row>
    <row r="27" spans="2:7" x14ac:dyDescent="0.2">
      <c r="B27" s="28">
        <v>7</v>
      </c>
      <c r="C27" s="29" t="s">
        <v>19</v>
      </c>
      <c r="D27" s="32" t="s">
        <v>81</v>
      </c>
      <c r="E27" s="32">
        <v>7</v>
      </c>
      <c r="F27" s="32">
        <v>7</v>
      </c>
      <c r="G27" s="50">
        <v>3.6180555555555556E-2</v>
      </c>
    </row>
    <row r="28" spans="2:7" x14ac:dyDescent="0.2">
      <c r="B28" s="28">
        <v>8</v>
      </c>
      <c r="C28" s="29" t="s">
        <v>55</v>
      </c>
      <c r="D28" s="32" t="s">
        <v>82</v>
      </c>
      <c r="E28" s="32">
        <v>8</v>
      </c>
      <c r="F28" s="32">
        <v>1</v>
      </c>
      <c r="G28" s="50">
        <v>3.6238425925925924E-2</v>
      </c>
    </row>
    <row r="29" spans="2:7" x14ac:dyDescent="0.2">
      <c r="B29" s="28">
        <v>9</v>
      </c>
      <c r="C29" s="29" t="s">
        <v>9</v>
      </c>
      <c r="D29" s="32" t="s">
        <v>81</v>
      </c>
      <c r="E29" s="32">
        <v>9</v>
      </c>
      <c r="F29" s="32">
        <v>9</v>
      </c>
      <c r="G29" s="50">
        <v>3.7141203703703704E-2</v>
      </c>
    </row>
    <row r="30" spans="2:7" x14ac:dyDescent="0.2">
      <c r="B30" s="28">
        <v>10</v>
      </c>
      <c r="C30" s="29" t="s">
        <v>12</v>
      </c>
      <c r="D30" s="32" t="s">
        <v>81</v>
      </c>
      <c r="E30" s="32">
        <v>10</v>
      </c>
      <c r="F30" s="32">
        <v>10</v>
      </c>
      <c r="G30" s="50">
        <v>3.8599537037037036E-2</v>
      </c>
    </row>
    <row r="31" spans="2:7" x14ac:dyDescent="0.2">
      <c r="B31" s="28">
        <v>11</v>
      </c>
      <c r="C31" s="29" t="s">
        <v>27</v>
      </c>
      <c r="D31" s="32" t="s">
        <v>81</v>
      </c>
      <c r="E31" s="32">
        <v>11</v>
      </c>
      <c r="F31" s="32">
        <v>11</v>
      </c>
      <c r="G31" s="50">
        <v>3.90625E-2</v>
      </c>
    </row>
    <row r="32" spans="2:7" x14ac:dyDescent="0.2">
      <c r="B32" s="28">
        <v>12</v>
      </c>
      <c r="C32" s="29" t="s">
        <v>105</v>
      </c>
      <c r="D32" s="32" t="s">
        <v>82</v>
      </c>
      <c r="E32" s="32">
        <v>12</v>
      </c>
      <c r="F32" s="32">
        <v>2</v>
      </c>
      <c r="G32" s="50">
        <v>3.9166666666666662E-2</v>
      </c>
    </row>
    <row r="33" spans="2:7" x14ac:dyDescent="0.2">
      <c r="B33" s="28">
        <v>13</v>
      </c>
      <c r="C33" s="29" t="s">
        <v>120</v>
      </c>
      <c r="D33" s="32" t="s">
        <v>81</v>
      </c>
      <c r="E33" s="32">
        <v>13</v>
      </c>
      <c r="F33" s="32">
        <v>13</v>
      </c>
      <c r="G33" s="50">
        <v>3.9421296296296295E-2</v>
      </c>
    </row>
    <row r="34" spans="2:7" x14ac:dyDescent="0.2">
      <c r="B34" s="28">
        <v>14</v>
      </c>
      <c r="C34" s="29" t="s">
        <v>10</v>
      </c>
      <c r="D34" s="32" t="s">
        <v>82</v>
      </c>
      <c r="E34" s="32">
        <v>14</v>
      </c>
      <c r="F34" s="32">
        <v>3</v>
      </c>
      <c r="G34" s="50">
        <v>3.9872685185185185E-2</v>
      </c>
    </row>
    <row r="35" spans="2:7" x14ac:dyDescent="0.2">
      <c r="B35" s="28">
        <v>15</v>
      </c>
      <c r="C35" s="29" t="s">
        <v>26</v>
      </c>
      <c r="D35" s="32" t="s">
        <v>81</v>
      </c>
      <c r="E35" s="32">
        <v>15</v>
      </c>
      <c r="F35" s="32">
        <v>15</v>
      </c>
      <c r="G35" s="50">
        <v>3.9988425925925927E-2</v>
      </c>
    </row>
    <row r="36" spans="2:7" x14ac:dyDescent="0.2">
      <c r="B36" s="28">
        <v>16</v>
      </c>
      <c r="C36" s="29" t="s">
        <v>103</v>
      </c>
      <c r="D36" s="32" t="s">
        <v>81</v>
      </c>
      <c r="E36" s="32">
        <v>16</v>
      </c>
      <c r="F36" s="32">
        <v>16</v>
      </c>
      <c r="G36" s="50">
        <v>4.0381944444444443E-2</v>
      </c>
    </row>
    <row r="37" spans="2:7" x14ac:dyDescent="0.2">
      <c r="B37" s="28">
        <v>17</v>
      </c>
      <c r="C37" s="29" t="s">
        <v>121</v>
      </c>
      <c r="D37" s="32" t="s">
        <v>82</v>
      </c>
      <c r="E37" s="32">
        <v>17</v>
      </c>
      <c r="F37" s="32">
        <v>4</v>
      </c>
      <c r="G37" s="50">
        <v>4.071759259259259E-2</v>
      </c>
    </row>
    <row r="38" spans="2:7" x14ac:dyDescent="0.2">
      <c r="B38" s="28">
        <v>18</v>
      </c>
      <c r="C38" s="29" t="s">
        <v>53</v>
      </c>
      <c r="D38" s="32" t="s">
        <v>81</v>
      </c>
      <c r="E38" s="32">
        <v>18</v>
      </c>
      <c r="F38" s="32">
        <v>18</v>
      </c>
      <c r="G38" s="50">
        <v>4.7708333333333332E-2</v>
      </c>
    </row>
    <row r="39" spans="2:7" ht="16" thickBot="1" x14ac:dyDescent="0.25">
      <c r="B39" s="25">
        <v>19</v>
      </c>
      <c r="C39" s="26" t="s">
        <v>57</v>
      </c>
      <c r="D39" s="27" t="s">
        <v>82</v>
      </c>
      <c r="E39" s="27">
        <v>19</v>
      </c>
      <c r="F39" s="27">
        <v>5</v>
      </c>
      <c r="G39" s="53">
        <v>4.8576388888888884E-2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39E6-57BD-7547-A0B2-D5FC6BF15359}">
  <dimension ref="B2:J29"/>
  <sheetViews>
    <sheetView showGridLines="0" workbookViewId="0">
      <selection activeCell="C26" sqref="C26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0.8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6">
        <v>1</v>
      </c>
      <c r="E4" s="53">
        <v>2.6944444444444441E-2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ht="16" thickBot="1" x14ac:dyDescent="0.25">
      <c r="B8" s="25">
        <v>1</v>
      </c>
      <c r="C8" s="26" t="s">
        <v>6</v>
      </c>
      <c r="D8" s="26">
        <v>1</v>
      </c>
      <c r="E8" s="53">
        <v>2.8414351851851847E-2</v>
      </c>
    </row>
    <row r="9" spans="2:10" x14ac:dyDescent="0.2">
      <c r="E9" s="1"/>
      <c r="F9" s="1"/>
    </row>
    <row r="10" spans="2:10" ht="25" thickBot="1" x14ac:dyDescent="0.25">
      <c r="B10" s="20" t="s">
        <v>83</v>
      </c>
      <c r="C10" s="20"/>
      <c r="D10" s="20"/>
      <c r="E10" s="20"/>
      <c r="F10" s="20"/>
      <c r="G10" s="20"/>
    </row>
    <row r="11" spans="2:10" x14ac:dyDescent="0.2">
      <c r="B11" s="21" t="s">
        <v>13</v>
      </c>
      <c r="C11" s="22" t="s">
        <v>0</v>
      </c>
      <c r="D11" s="22" t="s">
        <v>80</v>
      </c>
      <c r="E11" s="23" t="s">
        <v>78</v>
      </c>
      <c r="F11" s="30" t="s">
        <v>79</v>
      </c>
      <c r="G11" s="24" t="s">
        <v>14</v>
      </c>
    </row>
    <row r="12" spans="2:10" x14ac:dyDescent="0.2">
      <c r="B12" s="28">
        <v>1</v>
      </c>
      <c r="C12" s="29" t="s">
        <v>119</v>
      </c>
      <c r="D12" s="32" t="s">
        <v>81</v>
      </c>
      <c r="E12" s="32">
        <v>1</v>
      </c>
      <c r="F12" s="32">
        <v>1</v>
      </c>
      <c r="G12" s="50">
        <v>4.010416666666667E-2</v>
      </c>
    </row>
    <row r="13" spans="2:10" x14ac:dyDescent="0.2">
      <c r="B13" s="28">
        <v>2</v>
      </c>
      <c r="C13" s="29" t="s">
        <v>101</v>
      </c>
      <c r="D13" s="32" t="s">
        <v>81</v>
      </c>
      <c r="E13" s="32">
        <v>2</v>
      </c>
      <c r="F13" s="32">
        <v>2</v>
      </c>
      <c r="G13" s="50">
        <v>4.0439814814814817E-2</v>
      </c>
    </row>
    <row r="14" spans="2:10" x14ac:dyDescent="0.2">
      <c r="B14" s="28">
        <v>3</v>
      </c>
      <c r="C14" s="29" t="s">
        <v>25</v>
      </c>
      <c r="D14" s="32" t="s">
        <v>81</v>
      </c>
      <c r="E14" s="32">
        <v>3</v>
      </c>
      <c r="F14" s="32">
        <v>3</v>
      </c>
      <c r="G14" s="50">
        <v>4.0497685185185185E-2</v>
      </c>
    </row>
    <row r="15" spans="2:10" x14ac:dyDescent="0.2">
      <c r="B15" s="28">
        <v>4</v>
      </c>
      <c r="C15" s="29" t="s">
        <v>5</v>
      </c>
      <c r="D15" s="32" t="s">
        <v>81</v>
      </c>
      <c r="E15" s="32">
        <v>4</v>
      </c>
      <c r="F15" s="32">
        <v>4</v>
      </c>
      <c r="G15" s="50">
        <v>4.0821759259259259E-2</v>
      </c>
    </row>
    <row r="16" spans="2:10" x14ac:dyDescent="0.2">
      <c r="B16" s="28">
        <v>5</v>
      </c>
      <c r="C16" s="29" t="s">
        <v>124</v>
      </c>
      <c r="D16" s="32" t="s">
        <v>81</v>
      </c>
      <c r="E16" s="32">
        <v>5</v>
      </c>
      <c r="F16" s="32">
        <v>5</v>
      </c>
      <c r="G16" s="50">
        <v>4.1527777777777775E-2</v>
      </c>
    </row>
    <row r="17" spans="2:7" x14ac:dyDescent="0.2">
      <c r="B17" s="28">
        <v>6</v>
      </c>
      <c r="C17" s="29" t="s">
        <v>100</v>
      </c>
      <c r="D17" s="32" t="s">
        <v>81</v>
      </c>
      <c r="E17" s="32">
        <v>6</v>
      </c>
      <c r="F17" s="32">
        <v>6</v>
      </c>
      <c r="G17" s="50">
        <v>4.1863425925925929E-2</v>
      </c>
    </row>
    <row r="18" spans="2:7" x14ac:dyDescent="0.2">
      <c r="B18" s="28">
        <v>7</v>
      </c>
      <c r="C18" s="29" t="s">
        <v>2</v>
      </c>
      <c r="D18" s="32" t="s">
        <v>81</v>
      </c>
      <c r="E18" s="32">
        <v>7</v>
      </c>
      <c r="F18" s="32">
        <v>7</v>
      </c>
      <c r="G18" s="50">
        <v>4.3206018518518519E-2</v>
      </c>
    </row>
    <row r="19" spans="2:7" x14ac:dyDescent="0.2">
      <c r="B19" s="28">
        <v>8</v>
      </c>
      <c r="C19" s="29" t="s">
        <v>10</v>
      </c>
      <c r="D19" s="32" t="s">
        <v>82</v>
      </c>
      <c r="E19" s="32">
        <v>8</v>
      </c>
      <c r="F19" s="32">
        <v>1</v>
      </c>
      <c r="G19" s="50">
        <v>4.4178240740740747E-2</v>
      </c>
    </row>
    <row r="20" spans="2:7" x14ac:dyDescent="0.2">
      <c r="B20" s="28">
        <v>9</v>
      </c>
      <c r="C20" s="29" t="s">
        <v>19</v>
      </c>
      <c r="D20" s="32" t="s">
        <v>81</v>
      </c>
      <c r="E20" s="32">
        <v>9</v>
      </c>
      <c r="F20" s="32">
        <v>9</v>
      </c>
      <c r="G20" s="50">
        <v>4.4201388888888887E-2</v>
      </c>
    </row>
    <row r="21" spans="2:7" x14ac:dyDescent="0.2">
      <c r="B21" s="28">
        <v>10</v>
      </c>
      <c r="C21" s="29" t="s">
        <v>9</v>
      </c>
      <c r="D21" s="32" t="s">
        <v>81</v>
      </c>
      <c r="E21" s="32">
        <v>10</v>
      </c>
      <c r="F21" s="32">
        <v>10</v>
      </c>
      <c r="G21" s="50">
        <v>4.4641203703703704E-2</v>
      </c>
    </row>
    <row r="22" spans="2:7" x14ac:dyDescent="0.2">
      <c r="B22" s="28">
        <v>11</v>
      </c>
      <c r="C22" s="29" t="s">
        <v>20</v>
      </c>
      <c r="D22" s="32" t="s">
        <v>81</v>
      </c>
      <c r="E22" s="32">
        <v>11</v>
      </c>
      <c r="F22" s="32">
        <v>11</v>
      </c>
      <c r="G22" s="50">
        <v>4.6134259259259264E-2</v>
      </c>
    </row>
    <row r="23" spans="2:7" x14ac:dyDescent="0.2">
      <c r="B23" s="28">
        <v>12</v>
      </c>
      <c r="C23" s="29" t="s">
        <v>103</v>
      </c>
      <c r="D23" s="32" t="s">
        <v>81</v>
      </c>
      <c r="E23" s="32">
        <v>12</v>
      </c>
      <c r="F23" s="32">
        <v>12</v>
      </c>
      <c r="G23" s="50">
        <v>4.7523148148148148E-2</v>
      </c>
    </row>
    <row r="24" spans="2:7" x14ac:dyDescent="0.2">
      <c r="B24" s="28">
        <v>13</v>
      </c>
      <c r="C24" s="29" t="s">
        <v>121</v>
      </c>
      <c r="D24" s="32" t="s">
        <v>82</v>
      </c>
      <c r="E24" s="32">
        <v>13</v>
      </c>
      <c r="F24" s="32">
        <v>2</v>
      </c>
      <c r="G24" s="50">
        <v>5.0219907407407414E-2</v>
      </c>
    </row>
    <row r="25" spans="2:7" x14ac:dyDescent="0.2">
      <c r="B25" s="28">
        <v>14</v>
      </c>
      <c r="C25" s="29" t="s">
        <v>26</v>
      </c>
      <c r="D25" s="32" t="s">
        <v>81</v>
      </c>
      <c r="E25" s="32">
        <v>14</v>
      </c>
      <c r="F25" s="32">
        <v>14</v>
      </c>
      <c r="G25" s="50">
        <v>5.0555555555555555E-2</v>
      </c>
    </row>
    <row r="26" spans="2:7" x14ac:dyDescent="0.2">
      <c r="B26" s="28">
        <v>15</v>
      </c>
      <c r="C26" s="29" t="s">
        <v>57</v>
      </c>
      <c r="D26" s="32" t="s">
        <v>82</v>
      </c>
      <c r="E26" s="32">
        <v>15</v>
      </c>
      <c r="F26" s="32">
        <v>3</v>
      </c>
      <c r="G26" s="50">
        <v>5.8310185185185187E-2</v>
      </c>
    </row>
    <row r="27" spans="2:7" x14ac:dyDescent="0.2">
      <c r="B27" s="28">
        <v>16</v>
      </c>
      <c r="C27" s="29" t="s">
        <v>120</v>
      </c>
      <c r="D27" s="32" t="s">
        <v>81</v>
      </c>
      <c r="E27" s="32">
        <v>16</v>
      </c>
      <c r="F27" s="32">
        <v>16</v>
      </c>
      <c r="G27" s="50">
        <v>5.9259259259259262E-2</v>
      </c>
    </row>
    <row r="28" spans="2:7" x14ac:dyDescent="0.2">
      <c r="B28" s="28">
        <v>17</v>
      </c>
      <c r="C28" s="29" t="s">
        <v>53</v>
      </c>
      <c r="D28" s="32" t="s">
        <v>81</v>
      </c>
      <c r="E28" s="32">
        <v>17</v>
      </c>
      <c r="F28" s="32">
        <v>17</v>
      </c>
      <c r="G28" s="50">
        <v>5.9826388888888887E-2</v>
      </c>
    </row>
    <row r="29" spans="2:7" ht="16" thickBot="1" x14ac:dyDescent="0.25">
      <c r="B29" s="25">
        <v>18</v>
      </c>
      <c r="C29" s="26" t="s">
        <v>27</v>
      </c>
      <c r="D29" s="27" t="s">
        <v>81</v>
      </c>
      <c r="E29" s="27">
        <v>18</v>
      </c>
      <c r="F29" s="27">
        <v>18</v>
      </c>
      <c r="G29" s="72" t="s">
        <v>125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1ED5-2C2D-4187-86A4-3B1DF21E0FF9}">
  <dimension ref="B2:J23"/>
  <sheetViews>
    <sheetView showGridLines="0" workbookViewId="0">
      <selection activeCell="E27" sqref="E27"/>
    </sheetView>
  </sheetViews>
  <sheetFormatPr baseColWidth="10" defaultColWidth="8.83203125" defaultRowHeight="15" x14ac:dyDescent="0.2"/>
  <cols>
    <col min="2" max="2" width="23.33203125" bestFit="1" customWidth="1"/>
    <col min="3" max="3" width="25.33203125" bestFit="1" customWidth="1"/>
    <col min="4" max="4" width="20" customWidth="1"/>
    <col min="5" max="5" width="12.33203125" bestFit="1" customWidth="1"/>
    <col min="6" max="6" width="10" bestFit="1" customWidth="1"/>
  </cols>
  <sheetData>
    <row r="2" spans="2:10" ht="25" thickBot="1" x14ac:dyDescent="0.25">
      <c r="B2" s="20" t="s">
        <v>58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21" t="s">
        <v>13</v>
      </c>
      <c r="C3" s="22" t="s">
        <v>0</v>
      </c>
      <c r="D3" s="23" t="s">
        <v>15</v>
      </c>
      <c r="E3" s="24" t="s">
        <v>14</v>
      </c>
    </row>
    <row r="4" spans="2:10" ht="16" thickBot="1" x14ac:dyDescent="0.25">
      <c r="B4" s="25">
        <v>1</v>
      </c>
      <c r="C4" s="26" t="s">
        <v>22</v>
      </c>
      <c r="D4" s="26">
        <v>1</v>
      </c>
      <c r="E4" s="53">
        <f>'Super League Triathlon-tider'!F5</f>
        <v>5.1226851851851871E-2</v>
      </c>
    </row>
    <row r="5" spans="2:10" x14ac:dyDescent="0.2">
      <c r="D5" s="1"/>
    </row>
    <row r="6" spans="2:10" ht="27" thickBot="1" x14ac:dyDescent="0.35">
      <c r="B6" s="20" t="s">
        <v>63</v>
      </c>
      <c r="C6" s="19"/>
      <c r="D6" s="19"/>
      <c r="E6" s="19"/>
      <c r="F6" s="19"/>
    </row>
    <row r="7" spans="2:10" x14ac:dyDescent="0.2">
      <c r="B7" s="21" t="s">
        <v>13</v>
      </c>
      <c r="C7" s="22" t="s">
        <v>0</v>
      </c>
      <c r="D7" s="23" t="s">
        <v>15</v>
      </c>
      <c r="E7" s="24" t="s">
        <v>14</v>
      </c>
    </row>
    <row r="8" spans="2:10" x14ac:dyDescent="0.2">
      <c r="B8" s="28">
        <v>1</v>
      </c>
      <c r="C8" s="29" t="s">
        <v>6</v>
      </c>
      <c r="D8" s="29">
        <v>1</v>
      </c>
      <c r="E8" s="50">
        <f>'Super League Triathlon-tider'!F10</f>
        <v>5.703703703703706E-2</v>
      </c>
    </row>
    <row r="9" spans="2:10" ht="16" thickBot="1" x14ac:dyDescent="0.25">
      <c r="B9" s="25">
        <v>2</v>
      </c>
      <c r="C9" s="26" t="s">
        <v>139</v>
      </c>
      <c r="D9" s="26">
        <v>2</v>
      </c>
      <c r="E9" s="53">
        <f>'Super League Triathlon-tider'!F11</f>
        <v>6.1030092592592608E-2</v>
      </c>
    </row>
    <row r="10" spans="2:10" x14ac:dyDescent="0.2">
      <c r="E10" s="1"/>
      <c r="F10" s="1"/>
    </row>
    <row r="11" spans="2:10" ht="25" thickBot="1" x14ac:dyDescent="0.25">
      <c r="B11" s="20" t="s">
        <v>83</v>
      </c>
      <c r="C11" s="20"/>
      <c r="D11" s="20"/>
      <c r="E11" s="20"/>
      <c r="F11" s="20"/>
      <c r="G11" s="20"/>
    </row>
    <row r="12" spans="2:10" x14ac:dyDescent="0.2">
      <c r="B12" s="21" t="s">
        <v>13</v>
      </c>
      <c r="C12" s="22" t="s">
        <v>0</v>
      </c>
      <c r="D12" s="22" t="s">
        <v>80</v>
      </c>
      <c r="E12" s="23" t="s">
        <v>78</v>
      </c>
      <c r="F12" s="30" t="s">
        <v>79</v>
      </c>
      <c r="G12" s="24" t="s">
        <v>14</v>
      </c>
    </row>
    <row r="13" spans="2:10" x14ac:dyDescent="0.2">
      <c r="B13" s="28">
        <v>1</v>
      </c>
      <c r="C13" s="29" t="s">
        <v>5</v>
      </c>
      <c r="D13" s="32" t="s">
        <v>81</v>
      </c>
      <c r="E13" s="32">
        <v>1</v>
      </c>
      <c r="F13" s="32">
        <v>1</v>
      </c>
      <c r="G13" s="50">
        <f>'Super League Triathlon-tider'!F16</f>
        <v>4.2418981481481502E-2</v>
      </c>
    </row>
    <row r="14" spans="2:10" x14ac:dyDescent="0.2">
      <c r="B14" s="28">
        <v>2</v>
      </c>
      <c r="C14" s="29" t="s">
        <v>137</v>
      </c>
      <c r="D14" s="32" t="s">
        <v>81</v>
      </c>
      <c r="E14" s="32">
        <v>2</v>
      </c>
      <c r="F14" s="32">
        <v>2</v>
      </c>
      <c r="G14" s="50">
        <f>'Super League Triathlon-tider'!F17</f>
        <v>4.306712962962965E-2</v>
      </c>
    </row>
    <row r="15" spans="2:10" x14ac:dyDescent="0.2">
      <c r="B15" s="28">
        <v>3</v>
      </c>
      <c r="C15" s="29" t="s">
        <v>100</v>
      </c>
      <c r="D15" s="32" t="s">
        <v>81</v>
      </c>
      <c r="E15" s="32">
        <v>3</v>
      </c>
      <c r="F15" s="32">
        <v>3</v>
      </c>
      <c r="G15" s="50">
        <f>'Super League Triathlon-tider'!F18</f>
        <v>4.6331018518518535E-2</v>
      </c>
    </row>
    <row r="16" spans="2:10" x14ac:dyDescent="0.2">
      <c r="B16" s="28">
        <v>4</v>
      </c>
      <c r="C16" s="29" t="s">
        <v>55</v>
      </c>
      <c r="D16" s="32" t="s">
        <v>82</v>
      </c>
      <c r="E16" s="32">
        <v>4</v>
      </c>
      <c r="F16" s="32">
        <v>1</v>
      </c>
      <c r="G16" s="50">
        <f>'Super League Triathlon-tider'!F19</f>
        <v>4.6620370370370381E-2</v>
      </c>
    </row>
    <row r="17" spans="2:7" x14ac:dyDescent="0.2">
      <c r="B17" s="28">
        <v>5</v>
      </c>
      <c r="C17" s="29" t="s">
        <v>9</v>
      </c>
      <c r="D17" s="32" t="s">
        <v>81</v>
      </c>
      <c r="E17" s="32">
        <v>5</v>
      </c>
      <c r="F17" s="32">
        <v>5</v>
      </c>
      <c r="G17" s="50">
        <f>'Super League Triathlon-tider'!F20</f>
        <v>4.8368055555555574E-2</v>
      </c>
    </row>
    <row r="18" spans="2:7" x14ac:dyDescent="0.2">
      <c r="B18" s="28">
        <v>6</v>
      </c>
      <c r="C18" s="29" t="s">
        <v>12</v>
      </c>
      <c r="D18" s="32" t="s">
        <v>81</v>
      </c>
      <c r="E18" s="32">
        <v>6</v>
      </c>
      <c r="F18" s="32">
        <v>6</v>
      </c>
      <c r="G18" s="50">
        <f>'Super League Triathlon-tider'!F21</f>
        <v>4.9224537037037053E-2</v>
      </c>
    </row>
    <row r="19" spans="2:7" x14ac:dyDescent="0.2">
      <c r="B19" s="28">
        <v>7</v>
      </c>
      <c r="C19" s="29" t="s">
        <v>26</v>
      </c>
      <c r="D19" s="32" t="s">
        <v>81</v>
      </c>
      <c r="E19" s="32">
        <v>7</v>
      </c>
      <c r="F19" s="32">
        <v>7</v>
      </c>
      <c r="G19" s="50">
        <f>'Super League Triathlon-tider'!F22</f>
        <v>4.9386574074074097E-2</v>
      </c>
    </row>
    <row r="20" spans="2:7" x14ac:dyDescent="0.2">
      <c r="B20" s="28">
        <v>8</v>
      </c>
      <c r="C20" s="29" t="s">
        <v>103</v>
      </c>
      <c r="D20" s="32" t="s">
        <v>81</v>
      </c>
      <c r="E20" s="32">
        <v>8</v>
      </c>
      <c r="F20" s="32">
        <v>8</v>
      </c>
      <c r="G20" s="50">
        <f>'Super League Triathlon-tider'!F23</f>
        <v>5.1099537037037054E-2</v>
      </c>
    </row>
    <row r="21" spans="2:7" x14ac:dyDescent="0.2">
      <c r="B21" s="28">
        <v>9</v>
      </c>
      <c r="C21" s="29" t="s">
        <v>10</v>
      </c>
      <c r="D21" s="32" t="s">
        <v>82</v>
      </c>
      <c r="E21" s="32">
        <v>9</v>
      </c>
      <c r="F21" s="32">
        <v>2</v>
      </c>
      <c r="G21" s="50">
        <f>'Super League Triathlon-tider'!F24</f>
        <v>5.2002314814814835E-2</v>
      </c>
    </row>
    <row r="22" spans="2:7" x14ac:dyDescent="0.2">
      <c r="B22" s="28">
        <v>10</v>
      </c>
      <c r="C22" s="29" t="s">
        <v>138</v>
      </c>
      <c r="D22" s="32" t="s">
        <v>82</v>
      </c>
      <c r="E22" s="32">
        <v>10</v>
      </c>
      <c r="F22" s="32">
        <v>3</v>
      </c>
      <c r="G22" s="50">
        <f>'Super League Triathlon-tider'!F25</f>
        <v>5.5648148148148169E-2</v>
      </c>
    </row>
    <row r="23" spans="2:7" ht="16" thickBot="1" x14ac:dyDescent="0.25">
      <c r="B23" s="25">
        <v>11</v>
      </c>
      <c r="C23" s="26" t="s">
        <v>57</v>
      </c>
      <c r="D23" s="27" t="s">
        <v>82</v>
      </c>
      <c r="E23" s="27">
        <v>11</v>
      </c>
      <c r="F23" s="27">
        <v>4</v>
      </c>
      <c r="G23" s="53">
        <f>'Super League Triathlon-tider'!F26</f>
        <v>6.1168981481481498E-2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3545-2CB5-BA4B-8D89-C73D89920AAF}">
  <sheetPr>
    <pageSetUpPr fitToPage="1"/>
  </sheetPr>
  <dimension ref="B2:N34"/>
  <sheetViews>
    <sheetView showGridLines="0" workbookViewId="0">
      <selection sqref="A1:O35"/>
    </sheetView>
  </sheetViews>
  <sheetFormatPr baseColWidth="10" defaultColWidth="10.6640625" defaultRowHeight="15" x14ac:dyDescent="0.2"/>
  <cols>
    <col min="1" max="1" width="5.1640625" customWidth="1"/>
    <col min="2" max="2" width="23.33203125" bestFit="1" customWidth="1"/>
    <col min="3" max="3" width="14.5" bestFit="1" customWidth="1"/>
    <col min="4" max="4" width="17" bestFit="1" customWidth="1"/>
    <col min="5" max="5" width="5.6640625" bestFit="1" customWidth="1"/>
    <col min="6" max="6" width="8.33203125" bestFit="1" customWidth="1"/>
    <col min="7" max="7" width="8.33203125" style="79" customWidth="1"/>
    <col min="8" max="8" width="17" style="79" bestFit="1" customWidth="1"/>
    <col min="9" max="9" width="8.1640625" style="79" bestFit="1" customWidth="1"/>
    <col min="10" max="10" width="8.1640625" bestFit="1" customWidth="1"/>
    <col min="11" max="11" width="14.6640625" bestFit="1" customWidth="1"/>
    <col min="12" max="12" width="8.1640625" bestFit="1" customWidth="1"/>
    <col min="13" max="13" width="8.33203125" customWidth="1"/>
    <col min="14" max="14" width="12.1640625" bestFit="1" customWidth="1"/>
    <col min="15" max="15" width="3.33203125" customWidth="1"/>
    <col min="16" max="16" width="11.5" bestFit="1" customWidth="1"/>
  </cols>
  <sheetData>
    <row r="2" spans="2:14" ht="15" customHeight="1" x14ac:dyDescent="0.2">
      <c r="B2" s="271" t="s">
        <v>58</v>
      </c>
      <c r="C2" s="271"/>
      <c r="D2" s="271"/>
      <c r="E2" s="271"/>
      <c r="F2" s="271"/>
      <c r="G2" s="82"/>
      <c r="H2" s="82"/>
      <c r="I2" s="82"/>
      <c r="J2" s="82"/>
      <c r="K2" s="82"/>
      <c r="L2" s="82"/>
    </row>
    <row r="3" spans="2:14" ht="15.75" customHeight="1" thickBot="1" x14ac:dyDescent="0.25">
      <c r="B3" s="272"/>
      <c r="C3" s="272"/>
      <c r="D3" s="272"/>
      <c r="E3" s="272"/>
      <c r="F3" s="272"/>
      <c r="G3" s="20"/>
      <c r="H3" s="282" t="s">
        <v>150</v>
      </c>
      <c r="I3" s="280"/>
      <c r="J3" s="280"/>
      <c r="K3" s="280"/>
      <c r="L3" s="280"/>
    </row>
    <row r="4" spans="2:14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80"/>
      <c r="H4" s="2" t="s">
        <v>13</v>
      </c>
      <c r="I4" s="78" t="s">
        <v>18</v>
      </c>
      <c r="J4" s="2" t="s">
        <v>16</v>
      </c>
      <c r="K4" s="3" t="s">
        <v>148</v>
      </c>
      <c r="L4" s="5" t="s">
        <v>149</v>
      </c>
      <c r="N4" s="253" t="s">
        <v>178</v>
      </c>
    </row>
    <row r="5" spans="2:14" ht="17" thickBot="1" x14ac:dyDescent="0.25">
      <c r="B5" s="55" t="s">
        <v>22</v>
      </c>
      <c r="C5" s="56" t="s">
        <v>45</v>
      </c>
      <c r="D5" s="56">
        <v>1</v>
      </c>
      <c r="E5" s="102">
        <v>1</v>
      </c>
      <c r="F5" s="53">
        <f>I5</f>
        <v>3.0335648148148174E-2</v>
      </c>
      <c r="G5" s="81"/>
      <c r="H5" s="87">
        <v>1</v>
      </c>
      <c r="I5" s="94">
        <v>3.0335648148148174E-2</v>
      </c>
      <c r="J5" s="92">
        <v>4.0162037037037215E-3</v>
      </c>
      <c r="K5" s="84">
        <v>1.6851851851851896E-2</v>
      </c>
      <c r="L5" s="88">
        <v>9.4675925925925553E-3</v>
      </c>
      <c r="N5" s="254">
        <f>'Hold-event - timing'!D11</f>
        <v>5.1527777777777915E-2</v>
      </c>
    </row>
    <row r="7" spans="2:14" ht="15" customHeight="1" x14ac:dyDescent="0.2">
      <c r="B7" s="271" t="s">
        <v>63</v>
      </c>
      <c r="C7" s="271"/>
      <c r="D7" s="271"/>
      <c r="E7" s="271"/>
      <c r="F7" s="271"/>
      <c r="G7" s="82"/>
      <c r="H7" s="82"/>
      <c r="I7" s="82"/>
      <c r="J7" s="82"/>
      <c r="K7" s="82"/>
      <c r="L7" s="82"/>
    </row>
    <row r="8" spans="2:14" ht="15.75" customHeight="1" thickBot="1" x14ac:dyDescent="0.25">
      <c r="B8" s="272"/>
      <c r="C8" s="272"/>
      <c r="D8" s="272"/>
      <c r="E8" s="272"/>
      <c r="F8" s="272"/>
      <c r="G8" s="20"/>
      <c r="H8" s="282" t="s">
        <v>150</v>
      </c>
      <c r="I8" s="280"/>
      <c r="J8" s="280"/>
      <c r="K8" s="280"/>
      <c r="L8" s="280"/>
    </row>
    <row r="9" spans="2:14" x14ac:dyDescent="0.2">
      <c r="B9" s="2" t="s">
        <v>0</v>
      </c>
      <c r="C9" s="3" t="s">
        <v>39</v>
      </c>
      <c r="D9" s="3" t="s">
        <v>40</v>
      </c>
      <c r="E9" s="4" t="s">
        <v>15</v>
      </c>
      <c r="F9" s="5" t="s">
        <v>28</v>
      </c>
      <c r="G9" s="80"/>
      <c r="H9" s="2" t="s">
        <v>13</v>
      </c>
      <c r="I9" s="78" t="s">
        <v>18</v>
      </c>
      <c r="J9" s="2" t="s">
        <v>16</v>
      </c>
      <c r="K9" s="3" t="s">
        <v>148</v>
      </c>
      <c r="L9" s="5" t="s">
        <v>149</v>
      </c>
      <c r="N9" s="253" t="s">
        <v>178</v>
      </c>
    </row>
    <row r="10" spans="2:14" ht="16" x14ac:dyDescent="0.2">
      <c r="B10" s="99" t="s">
        <v>6</v>
      </c>
      <c r="C10" s="59" t="s">
        <v>46</v>
      </c>
      <c r="D10" s="100">
        <v>1</v>
      </c>
      <c r="E10" s="103">
        <v>1</v>
      </c>
      <c r="F10" s="50">
        <f>I10</f>
        <v>3.2268518518518495E-2</v>
      </c>
      <c r="G10" s="81"/>
      <c r="H10" s="112">
        <v>1</v>
      </c>
      <c r="I10" s="93">
        <v>3.2268518518518495E-2</v>
      </c>
      <c r="J10" s="91">
        <v>4.4675925925926254E-3</v>
      </c>
      <c r="K10" s="83">
        <v>1.7048611111111056E-2</v>
      </c>
      <c r="L10" s="86">
        <v>1.0752314814814812E-2</v>
      </c>
      <c r="N10" s="255">
        <f>'Hold-event - timing'!D13</f>
        <v>5.5543981481481451E-2</v>
      </c>
    </row>
    <row r="11" spans="2:14" ht="17" thickBot="1" x14ac:dyDescent="0.25">
      <c r="B11" s="55" t="s">
        <v>1</v>
      </c>
      <c r="C11" s="56" t="s">
        <v>46</v>
      </c>
      <c r="D11" s="56">
        <v>2</v>
      </c>
      <c r="E11" s="102">
        <v>2</v>
      </c>
      <c r="F11" s="53">
        <f>I11</f>
        <v>3.7233796296296327E-2</v>
      </c>
      <c r="G11" s="81"/>
      <c r="H11" s="87">
        <v>2</v>
      </c>
      <c r="I11" s="94">
        <v>3.7233796296296327E-2</v>
      </c>
      <c r="J11" s="92">
        <v>4.8379629629629797E-3</v>
      </c>
      <c r="K11" s="84">
        <v>2.062500000000006E-2</v>
      </c>
      <c r="L11" s="88">
        <v>1.1770833333333286E-2</v>
      </c>
      <c r="N11" s="254">
        <f>'Hold-event - timing'!D7</f>
        <v>5.4513888888888938E-2</v>
      </c>
    </row>
    <row r="13" spans="2:14" ht="15" customHeight="1" x14ac:dyDescent="0.2">
      <c r="B13" s="271" t="s">
        <v>62</v>
      </c>
      <c r="C13" s="271"/>
      <c r="D13" s="271"/>
      <c r="E13" s="271"/>
      <c r="F13" s="271"/>
      <c r="G13" s="82"/>
      <c r="H13" s="82"/>
      <c r="I13" s="82"/>
      <c r="J13" s="82"/>
      <c r="K13" s="82"/>
      <c r="L13" s="82"/>
    </row>
    <row r="14" spans="2:14" ht="15.75" customHeight="1" thickBot="1" x14ac:dyDescent="0.25">
      <c r="B14" s="272"/>
      <c r="C14" s="272"/>
      <c r="D14" s="272"/>
      <c r="E14" s="272"/>
      <c r="F14" s="272"/>
      <c r="G14" s="20"/>
      <c r="H14" s="282" t="s">
        <v>150</v>
      </c>
      <c r="I14" s="280"/>
      <c r="J14" s="280"/>
      <c r="K14" s="280"/>
      <c r="L14" s="280"/>
    </row>
    <row r="15" spans="2:14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80"/>
      <c r="H15" s="2" t="s">
        <v>13</v>
      </c>
      <c r="I15" s="78" t="s">
        <v>18</v>
      </c>
      <c r="J15" s="2" t="s">
        <v>16</v>
      </c>
      <c r="K15" s="3" t="s">
        <v>148</v>
      </c>
      <c r="L15" s="5" t="s">
        <v>149</v>
      </c>
      <c r="N15" s="253" t="s">
        <v>178</v>
      </c>
    </row>
    <row r="16" spans="2:14" ht="17" thickBot="1" x14ac:dyDescent="0.25">
      <c r="B16" s="55" t="s">
        <v>141</v>
      </c>
      <c r="C16" s="56" t="s">
        <v>52</v>
      </c>
      <c r="D16" s="56">
        <v>1</v>
      </c>
      <c r="E16" s="102">
        <v>1</v>
      </c>
      <c r="F16" s="53">
        <v>3.5127314814814736E-2</v>
      </c>
      <c r="G16" s="81"/>
      <c r="H16" s="87">
        <v>1</v>
      </c>
      <c r="I16" s="94">
        <v>3.5127314814814736E-2</v>
      </c>
      <c r="J16" s="92">
        <v>4.1435185185184631E-3</v>
      </c>
      <c r="K16" s="84">
        <v>1.945601851851847E-2</v>
      </c>
      <c r="L16" s="88">
        <v>1.1527777777777803E-2</v>
      </c>
      <c r="N16" s="254">
        <f>'Hold-event - timing'!D10</f>
        <v>4.5914351851851776E-2</v>
      </c>
    </row>
    <row r="18" spans="2:14" ht="15" customHeight="1" x14ac:dyDescent="0.2">
      <c r="B18" s="271" t="s">
        <v>60</v>
      </c>
      <c r="C18" s="271"/>
      <c r="D18" s="271"/>
      <c r="E18" s="271"/>
      <c r="F18" s="271"/>
      <c r="G18" s="82"/>
      <c r="H18" s="82"/>
      <c r="I18" s="82"/>
      <c r="J18" s="82"/>
      <c r="K18" s="82"/>
      <c r="L18" s="82"/>
    </row>
    <row r="19" spans="2:14" ht="15.75" customHeight="1" thickBot="1" x14ac:dyDescent="0.25">
      <c r="B19" s="272"/>
      <c r="C19" s="272"/>
      <c r="D19" s="272"/>
      <c r="E19" s="272"/>
      <c r="F19" s="272"/>
      <c r="G19" s="20"/>
      <c r="H19" s="282" t="s">
        <v>150</v>
      </c>
      <c r="I19" s="280"/>
      <c r="J19" s="280"/>
      <c r="K19" s="280"/>
      <c r="L19" s="280"/>
    </row>
    <row r="20" spans="2:14" x14ac:dyDescent="0.2">
      <c r="B20" s="2" t="s">
        <v>0</v>
      </c>
      <c r="C20" s="3" t="s">
        <v>39</v>
      </c>
      <c r="D20" s="3" t="s">
        <v>40</v>
      </c>
      <c r="E20" s="4" t="s">
        <v>15</v>
      </c>
      <c r="F20" s="5" t="s">
        <v>28</v>
      </c>
      <c r="G20" s="80"/>
      <c r="H20" s="2" t="s">
        <v>13</v>
      </c>
      <c r="I20" s="77" t="s">
        <v>18</v>
      </c>
      <c r="J20" s="2" t="s">
        <v>16</v>
      </c>
      <c r="K20" s="3" t="s">
        <v>148</v>
      </c>
      <c r="L20" s="5" t="s">
        <v>149</v>
      </c>
      <c r="N20" s="253" t="s">
        <v>178</v>
      </c>
    </row>
    <row r="21" spans="2:14" ht="16" customHeight="1" x14ac:dyDescent="0.2">
      <c r="B21" s="99" t="s">
        <v>101</v>
      </c>
      <c r="C21" s="59" t="s">
        <v>52</v>
      </c>
      <c r="D21" s="59">
        <v>1</v>
      </c>
      <c r="E21" s="101">
        <v>1</v>
      </c>
      <c r="F21" s="50">
        <v>2.640046296296289E-2</v>
      </c>
      <c r="G21" s="81"/>
      <c r="H21" s="85">
        <v>1</v>
      </c>
      <c r="I21" s="95">
        <v>2.640046296296289E-2</v>
      </c>
      <c r="J21" s="91">
        <v>3.9351851851851527E-3</v>
      </c>
      <c r="K21" s="83">
        <v>1.4305555555555627E-2</v>
      </c>
      <c r="L21" s="86">
        <v>8.15972222222211E-3</v>
      </c>
      <c r="N21" s="255">
        <f>'Hold-event - timing'!D6</f>
        <v>5.1284722222222134E-2</v>
      </c>
    </row>
    <row r="22" spans="2:14" ht="16" customHeight="1" x14ac:dyDescent="0.2">
      <c r="B22" s="99" t="s">
        <v>2</v>
      </c>
      <c r="C22" s="59" t="s">
        <v>52</v>
      </c>
      <c r="D22" s="59">
        <v>2</v>
      </c>
      <c r="E22" s="101">
        <v>2</v>
      </c>
      <c r="F22" s="50">
        <v>2.7615740740740767E-2</v>
      </c>
      <c r="G22" s="81"/>
      <c r="H22" s="85">
        <v>2</v>
      </c>
      <c r="I22" s="95">
        <v>2.7615740740740767E-2</v>
      </c>
      <c r="J22" s="91">
        <v>4.2939814814815427E-3</v>
      </c>
      <c r="K22" s="83">
        <v>1.3854166666666723E-2</v>
      </c>
      <c r="L22" s="86">
        <v>9.4675925925924997E-3</v>
      </c>
      <c r="N22" s="255">
        <f>'Hold-event - timing'!D12</f>
        <v>6.5740740740740627E-2</v>
      </c>
    </row>
    <row r="23" spans="2:14" ht="16" customHeight="1" x14ac:dyDescent="0.2">
      <c r="B23" s="99" t="s">
        <v>9</v>
      </c>
      <c r="C23" s="59" t="s">
        <v>52</v>
      </c>
      <c r="D23" s="59">
        <v>3</v>
      </c>
      <c r="E23" s="101">
        <v>3</v>
      </c>
      <c r="F23" s="50">
        <v>2.8784722222222191E-2</v>
      </c>
      <c r="G23" s="81"/>
      <c r="H23" s="85">
        <v>3</v>
      </c>
      <c r="I23" s="95">
        <v>2.8784722222222191E-2</v>
      </c>
      <c r="J23" s="91">
        <v>4.1550925925926321E-3</v>
      </c>
      <c r="K23" s="83">
        <v>1.4953703703703747E-2</v>
      </c>
      <c r="L23" s="86">
        <v>9.6759259259258101E-3</v>
      </c>
      <c r="N23" s="255">
        <f>'Hold-event - timing'!D17</f>
        <v>5.331018518518512E-2</v>
      </c>
    </row>
    <row r="24" spans="2:14" ht="16" customHeight="1" x14ac:dyDescent="0.2">
      <c r="B24" s="99" t="s">
        <v>21</v>
      </c>
      <c r="C24" s="59" t="s">
        <v>52</v>
      </c>
      <c r="D24" s="59">
        <v>4</v>
      </c>
      <c r="E24" s="101">
        <v>4</v>
      </c>
      <c r="F24" s="50">
        <v>2.9016203703703669E-2</v>
      </c>
      <c r="G24" s="81"/>
      <c r="H24" s="85">
        <v>4</v>
      </c>
      <c r="I24" s="95">
        <v>2.9016203703703669E-2</v>
      </c>
      <c r="J24" s="91">
        <v>4.9999999999999489E-3</v>
      </c>
      <c r="K24" s="83">
        <v>1.5312500000000007E-2</v>
      </c>
      <c r="L24" s="86">
        <v>8.7037037037037135E-3</v>
      </c>
      <c r="N24" s="255">
        <f>'Hold-event - timing'!D15</f>
        <v>4.2650462962963098E-2</v>
      </c>
    </row>
    <row r="25" spans="2:14" ht="16" customHeight="1" x14ac:dyDescent="0.2">
      <c r="B25" s="99" t="s">
        <v>55</v>
      </c>
      <c r="C25" s="59" t="s">
        <v>54</v>
      </c>
      <c r="D25" s="59">
        <v>5</v>
      </c>
      <c r="E25" s="101">
        <v>5</v>
      </c>
      <c r="F25" s="50">
        <v>2.9328703703703739E-2</v>
      </c>
      <c r="G25" s="81"/>
      <c r="H25" s="85">
        <v>5</v>
      </c>
      <c r="I25" s="95">
        <v>2.9328703703703739E-2</v>
      </c>
      <c r="J25" s="91">
        <v>4.8842592592593017E-3</v>
      </c>
      <c r="K25" s="83">
        <v>1.5740740740740777E-2</v>
      </c>
      <c r="L25" s="86">
        <v>8.703703703703658E-3</v>
      </c>
      <c r="N25" s="255">
        <f>'Hold-event - timing'!D9</f>
        <v>6.1331018518518597E-2</v>
      </c>
    </row>
    <row r="26" spans="2:14" ht="16" customHeight="1" x14ac:dyDescent="0.2">
      <c r="B26" s="99" t="s">
        <v>10</v>
      </c>
      <c r="C26" s="59" t="s">
        <v>54</v>
      </c>
      <c r="D26" s="59">
        <v>6</v>
      </c>
      <c r="E26" s="101">
        <v>6</v>
      </c>
      <c r="F26" s="50">
        <v>3.0914351851851894E-2</v>
      </c>
      <c r="G26" s="81"/>
      <c r="H26" s="85">
        <v>6</v>
      </c>
      <c r="I26" s="95">
        <v>3.0914351851851894E-2</v>
      </c>
      <c r="J26" s="91">
        <v>5.9259259259259647E-3</v>
      </c>
      <c r="K26" s="83">
        <v>1.5428240740740728E-2</v>
      </c>
      <c r="L26" s="86">
        <v>9.5601851851851993E-3</v>
      </c>
      <c r="N26" s="255">
        <f>'Hold-event - timing'!D8</f>
        <v>5.108796296296305E-2</v>
      </c>
    </row>
    <row r="27" spans="2:14" ht="16" customHeight="1" thickBot="1" x14ac:dyDescent="0.25">
      <c r="B27" s="55" t="s">
        <v>138</v>
      </c>
      <c r="C27" s="56" t="s">
        <v>54</v>
      </c>
      <c r="D27" s="56">
        <v>7</v>
      </c>
      <c r="E27" s="102">
        <v>7</v>
      </c>
      <c r="F27" s="53">
        <v>3.1493055555555559E-2</v>
      </c>
      <c r="G27" s="81"/>
      <c r="H27" s="87">
        <v>7</v>
      </c>
      <c r="I27" s="96">
        <v>3.1493055555555559E-2</v>
      </c>
      <c r="J27" s="92">
        <v>4.953703703703757E-3</v>
      </c>
      <c r="K27" s="84">
        <v>1.6168981481481437E-2</v>
      </c>
      <c r="L27" s="88">
        <v>1.0370370370370363E-2</v>
      </c>
      <c r="N27" s="254">
        <f>'Hold-event - timing'!D16</f>
        <v>5.4004629629629618E-2</v>
      </c>
    </row>
    <row r="28" spans="2:14" ht="16" customHeight="1" x14ac:dyDescent="0.2"/>
    <row r="29" spans="2:14" ht="15" customHeight="1" x14ac:dyDescent="0.2">
      <c r="B29" s="271" t="s">
        <v>59</v>
      </c>
      <c r="C29" s="271"/>
      <c r="D29" s="271"/>
      <c r="E29" s="271"/>
      <c r="F29" s="271"/>
      <c r="G29" s="82"/>
      <c r="H29" s="82"/>
      <c r="I29" s="82"/>
      <c r="J29" s="82"/>
      <c r="K29" s="82"/>
      <c r="L29" s="82"/>
    </row>
    <row r="30" spans="2:14" ht="15.75" customHeight="1" thickBot="1" x14ac:dyDescent="0.25">
      <c r="B30" s="272"/>
      <c r="C30" s="272"/>
      <c r="D30" s="272"/>
      <c r="E30" s="272"/>
      <c r="F30" s="272"/>
      <c r="G30" s="20"/>
      <c r="H30" s="282" t="s">
        <v>150</v>
      </c>
      <c r="I30" s="280"/>
      <c r="J30" s="280"/>
      <c r="K30" s="280"/>
      <c r="L30" s="280"/>
    </row>
    <row r="31" spans="2:14" x14ac:dyDescent="0.2">
      <c r="B31" s="2" t="s">
        <v>0</v>
      </c>
      <c r="C31" s="3" t="s">
        <v>39</v>
      </c>
      <c r="D31" s="3" t="s">
        <v>40</v>
      </c>
      <c r="E31" s="4" t="s">
        <v>15</v>
      </c>
      <c r="F31" s="5" t="s">
        <v>28</v>
      </c>
      <c r="G31" s="80"/>
      <c r="H31" s="2" t="s">
        <v>13</v>
      </c>
      <c r="I31" s="77" t="s">
        <v>18</v>
      </c>
      <c r="J31" s="2" t="s">
        <v>16</v>
      </c>
      <c r="K31" s="3" t="s">
        <v>148</v>
      </c>
      <c r="L31" s="5" t="s">
        <v>149</v>
      </c>
      <c r="N31" s="253" t="s">
        <v>178</v>
      </c>
    </row>
    <row r="32" spans="2:14" ht="16" customHeight="1" x14ac:dyDescent="0.2">
      <c r="B32" s="99" t="s">
        <v>55</v>
      </c>
      <c r="C32" s="59" t="s">
        <v>54</v>
      </c>
      <c r="D32" s="59">
        <v>1</v>
      </c>
      <c r="E32" s="101">
        <v>1</v>
      </c>
      <c r="F32" s="50">
        <f t="shared" ref="F32:F34" si="0">I32</f>
        <v>2.9328703703703739E-2</v>
      </c>
      <c r="G32" s="81"/>
      <c r="H32" s="85">
        <v>1</v>
      </c>
      <c r="I32" s="95">
        <v>2.9328703703703739E-2</v>
      </c>
      <c r="J32" s="91">
        <v>4.8842592592593017E-3</v>
      </c>
      <c r="K32" s="83">
        <v>1.5740740740740777E-2</v>
      </c>
      <c r="L32" s="86">
        <v>8.703703703703658E-3</v>
      </c>
      <c r="N32" s="255">
        <f>'Hold-event - timing'!D9</f>
        <v>6.1331018518518597E-2</v>
      </c>
    </row>
    <row r="33" spans="2:14" ht="16" customHeight="1" x14ac:dyDescent="0.2">
      <c r="B33" s="99" t="s">
        <v>10</v>
      </c>
      <c r="C33" s="59" t="s">
        <v>54</v>
      </c>
      <c r="D33" s="59">
        <v>2</v>
      </c>
      <c r="E33" s="101">
        <v>2</v>
      </c>
      <c r="F33" s="50">
        <f t="shared" si="0"/>
        <v>3.0914351851851894E-2</v>
      </c>
      <c r="G33" s="81"/>
      <c r="H33" s="85">
        <v>2</v>
      </c>
      <c r="I33" s="95">
        <v>3.0914351851851894E-2</v>
      </c>
      <c r="J33" s="91">
        <v>5.9259259259259647E-3</v>
      </c>
      <c r="K33" s="83">
        <v>1.5428240740740728E-2</v>
      </c>
      <c r="L33" s="86">
        <v>9.5601851851851993E-3</v>
      </c>
      <c r="N33" s="255">
        <f>'Hold-event - timing'!D8</f>
        <v>5.108796296296305E-2</v>
      </c>
    </row>
    <row r="34" spans="2:14" ht="16" customHeight="1" thickBot="1" x14ac:dyDescent="0.25">
      <c r="B34" s="55" t="s">
        <v>138</v>
      </c>
      <c r="C34" s="56" t="s">
        <v>54</v>
      </c>
      <c r="D34" s="56">
        <v>3</v>
      </c>
      <c r="E34" s="102">
        <v>3</v>
      </c>
      <c r="F34" s="53">
        <f t="shared" si="0"/>
        <v>3.1493055555555559E-2</v>
      </c>
      <c r="G34" s="81"/>
      <c r="H34" s="87">
        <v>3</v>
      </c>
      <c r="I34" s="96">
        <v>3.1493055555555559E-2</v>
      </c>
      <c r="J34" s="92">
        <v>4.953703703703757E-3</v>
      </c>
      <c r="K34" s="84">
        <v>1.6168981481481437E-2</v>
      </c>
      <c r="L34" s="88">
        <v>1.0370370370370363E-2</v>
      </c>
      <c r="N34" s="254">
        <f>'Hold-event - timing'!D16</f>
        <v>5.4004629629629618E-2</v>
      </c>
    </row>
  </sheetData>
  <mergeCells count="10">
    <mergeCell ref="H30:L30"/>
    <mergeCell ref="B2:F3"/>
    <mergeCell ref="B7:F8"/>
    <mergeCell ref="B18:F19"/>
    <mergeCell ref="B29:F30"/>
    <mergeCell ref="B13:F14"/>
    <mergeCell ref="H14:L14"/>
    <mergeCell ref="H3:L3"/>
    <mergeCell ref="H8:L8"/>
    <mergeCell ref="H19:L19"/>
  </mergeCells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7B33-2A39-F24A-B836-1AF9E632B432}">
  <sheetPr>
    <pageSetUpPr fitToPage="1"/>
  </sheetPr>
  <dimension ref="B3:Q141"/>
  <sheetViews>
    <sheetView showGridLines="0" topLeftCell="A109" zoomScaleNormal="100" workbookViewId="0">
      <selection activeCell="B17" sqref="B17:B18"/>
    </sheetView>
  </sheetViews>
  <sheetFormatPr baseColWidth="10" defaultColWidth="10.6640625" defaultRowHeight="15" x14ac:dyDescent="0.2"/>
  <cols>
    <col min="2" max="2" width="15.83203125" customWidth="1"/>
    <col min="3" max="3" width="12.5" bestFit="1" customWidth="1"/>
    <col min="4" max="4" width="14.6640625" bestFit="1" customWidth="1"/>
    <col min="5" max="5" width="5.33203125" bestFit="1" customWidth="1"/>
    <col min="6" max="6" width="9" bestFit="1" customWidth="1"/>
    <col min="7" max="16" width="9.33203125" customWidth="1"/>
  </cols>
  <sheetData>
    <row r="3" spans="2:14" x14ac:dyDescent="0.2">
      <c r="B3" s="271" t="s">
        <v>58</v>
      </c>
      <c r="C3" s="271"/>
      <c r="D3" s="271"/>
      <c r="E3" s="271"/>
      <c r="F3" s="271"/>
      <c r="G3" s="271"/>
      <c r="H3" s="271"/>
      <c r="I3" s="271"/>
      <c r="J3" s="271"/>
    </row>
    <row r="4" spans="2:14" ht="16" thickBot="1" x14ac:dyDescent="0.25">
      <c r="B4" s="272"/>
      <c r="C4" s="272"/>
      <c r="D4" s="272"/>
      <c r="E4" s="272"/>
      <c r="F4" s="272"/>
      <c r="G4" s="272"/>
      <c r="H4" s="272"/>
      <c r="I4" s="272"/>
      <c r="J4" s="272"/>
    </row>
    <row r="5" spans="2:14" x14ac:dyDescent="0.2">
      <c r="B5" s="2" t="s">
        <v>0</v>
      </c>
      <c r="C5" s="3" t="s">
        <v>39</v>
      </c>
      <c r="D5" s="3" t="s">
        <v>40</v>
      </c>
      <c r="E5" s="4" t="s">
        <v>15</v>
      </c>
      <c r="F5" s="5" t="s">
        <v>28</v>
      </c>
      <c r="G5" s="2" t="s">
        <v>29</v>
      </c>
      <c r="H5" s="3" t="s">
        <v>30</v>
      </c>
      <c r="I5" s="3" t="s">
        <v>31</v>
      </c>
      <c r="J5" s="5" t="s">
        <v>32</v>
      </c>
    </row>
    <row r="6" spans="2:14" x14ac:dyDescent="0.2">
      <c r="B6" s="259" t="s">
        <v>22</v>
      </c>
      <c r="C6" s="261" t="s">
        <v>45</v>
      </c>
      <c r="D6" s="261">
        <v>1</v>
      </c>
      <c r="E6" s="263">
        <v>1</v>
      </c>
      <c r="F6" s="257">
        <v>0.22152777777777777</v>
      </c>
      <c r="G6" s="6">
        <f>G7</f>
        <v>5.347222222222222E-2</v>
      </c>
      <c r="H6" s="7">
        <f>H7-G7</f>
        <v>5.6944444444444443E-2</v>
      </c>
      <c r="I6" s="7">
        <f>I7-H7</f>
        <v>5.6944444444444436E-2</v>
      </c>
      <c r="J6" s="8">
        <f>J7-I7</f>
        <v>5.4166666666666669E-2</v>
      </c>
    </row>
    <row r="7" spans="2:14" ht="16" thickBot="1" x14ac:dyDescent="0.25">
      <c r="B7" s="260"/>
      <c r="C7" s="262"/>
      <c r="D7" s="262"/>
      <c r="E7" s="264"/>
      <c r="F7" s="258"/>
      <c r="G7" s="9">
        <v>5.347222222222222E-2</v>
      </c>
      <c r="H7" s="10">
        <v>0.11041666666666666</v>
      </c>
      <c r="I7" s="10">
        <v>0.1673611111111111</v>
      </c>
      <c r="J7" s="11">
        <v>0.22152777777777777</v>
      </c>
    </row>
    <row r="10" spans="2:14" x14ac:dyDescent="0.2">
      <c r="B10" s="271" t="s">
        <v>63</v>
      </c>
      <c r="C10" s="271"/>
      <c r="D10" s="271"/>
      <c r="E10" s="271"/>
      <c r="F10" s="271"/>
      <c r="G10" s="271"/>
      <c r="H10" s="271"/>
      <c r="I10" s="271"/>
      <c r="J10" s="271"/>
    </row>
    <row r="11" spans="2:14" ht="16" customHeight="1" thickBot="1" x14ac:dyDescent="0.25">
      <c r="B11" s="272"/>
      <c r="C11" s="272"/>
      <c r="D11" s="272"/>
      <c r="E11" s="272"/>
      <c r="F11" s="272"/>
      <c r="G11" s="272"/>
      <c r="H11" s="272"/>
      <c r="I11" s="272"/>
      <c r="J11" s="272"/>
    </row>
    <row r="12" spans="2:14" ht="16" customHeight="1" x14ac:dyDescent="0.2">
      <c r="B12" s="2" t="s">
        <v>0</v>
      </c>
      <c r="C12" s="3" t="s">
        <v>39</v>
      </c>
      <c r="D12" s="3" t="s">
        <v>40</v>
      </c>
      <c r="E12" s="4" t="s">
        <v>15</v>
      </c>
      <c r="F12" s="5" t="s">
        <v>28</v>
      </c>
      <c r="G12" s="2" t="s">
        <v>29</v>
      </c>
      <c r="H12" s="3" t="s">
        <v>30</v>
      </c>
      <c r="I12" s="3" t="s">
        <v>31</v>
      </c>
      <c r="J12" s="3" t="s">
        <v>32</v>
      </c>
      <c r="K12" s="3" t="s">
        <v>33</v>
      </c>
      <c r="L12" s="3" t="s">
        <v>34</v>
      </c>
      <c r="M12" s="3" t="s">
        <v>35</v>
      </c>
      <c r="N12" s="5" t="s">
        <v>36</v>
      </c>
    </row>
    <row r="13" spans="2:14" x14ac:dyDescent="0.2">
      <c r="B13" s="259" t="s">
        <v>6</v>
      </c>
      <c r="C13" s="261" t="s">
        <v>46</v>
      </c>
      <c r="D13" s="261">
        <v>1</v>
      </c>
      <c r="E13" s="263">
        <v>1</v>
      </c>
      <c r="F13" s="257">
        <v>0.47222222222222227</v>
      </c>
      <c r="G13" s="6">
        <f>G14</f>
        <v>5.486111111111111E-2</v>
      </c>
      <c r="H13" s="7">
        <f t="shared" ref="H13:N13" si="0">H14-G14</f>
        <v>5.9027777777777776E-2</v>
      </c>
      <c r="I13" s="7">
        <f t="shared" si="0"/>
        <v>5.9027777777777804E-2</v>
      </c>
      <c r="J13" s="7">
        <f t="shared" si="0"/>
        <v>5.9722222222222177E-2</v>
      </c>
      <c r="K13" s="7">
        <f t="shared" si="0"/>
        <v>5.972222222222226E-2</v>
      </c>
      <c r="L13" s="7">
        <f t="shared" si="0"/>
        <v>6.0416666666666674E-2</v>
      </c>
      <c r="M13" s="7">
        <f t="shared" si="0"/>
        <v>6.0416666666666619E-2</v>
      </c>
      <c r="N13" s="8">
        <f t="shared" si="0"/>
        <v>5.9027777777777846E-2</v>
      </c>
    </row>
    <row r="14" spans="2:14" ht="16" thickBot="1" x14ac:dyDescent="0.25">
      <c r="B14" s="260"/>
      <c r="C14" s="262"/>
      <c r="D14" s="262"/>
      <c r="E14" s="264"/>
      <c r="F14" s="258"/>
      <c r="G14" s="9">
        <v>5.486111111111111E-2</v>
      </c>
      <c r="H14" s="10">
        <v>0.11388888888888889</v>
      </c>
      <c r="I14" s="10">
        <v>0.17291666666666669</v>
      </c>
      <c r="J14" s="10">
        <v>0.23263888888888887</v>
      </c>
      <c r="K14" s="10">
        <v>0.29236111111111113</v>
      </c>
      <c r="L14" s="10">
        <v>0.3527777777777778</v>
      </c>
      <c r="M14" s="10">
        <v>0.41319444444444442</v>
      </c>
      <c r="N14" s="11">
        <v>0.47222222222222227</v>
      </c>
    </row>
    <row r="15" spans="2:14" ht="16" thickBot="1" x14ac:dyDescent="0.25"/>
    <row r="16" spans="2:14" x14ac:dyDescent="0.2">
      <c r="B16" s="2" t="s">
        <v>0</v>
      </c>
      <c r="C16" s="3" t="s">
        <v>39</v>
      </c>
      <c r="D16" s="3" t="s">
        <v>40</v>
      </c>
      <c r="E16" s="4" t="s">
        <v>15</v>
      </c>
      <c r="F16" s="5" t="s">
        <v>28</v>
      </c>
      <c r="G16" s="2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  <c r="M16" s="3" t="s">
        <v>35</v>
      </c>
      <c r="N16" s="5" t="s">
        <v>36</v>
      </c>
    </row>
    <row r="17" spans="2:16" x14ac:dyDescent="0.2">
      <c r="B17" s="265" t="s">
        <v>1</v>
      </c>
      <c r="C17" s="261" t="s">
        <v>46</v>
      </c>
      <c r="D17" s="261">
        <v>2</v>
      </c>
      <c r="E17" s="267">
        <v>2</v>
      </c>
      <c r="F17" s="269">
        <v>0.50694444444444442</v>
      </c>
      <c r="G17" s="6">
        <f>G18</f>
        <v>6.0416666666666667E-2</v>
      </c>
      <c r="H17" s="7">
        <f t="shared" ref="H17:N17" si="1">H18-G18</f>
        <v>6.5277777777777768E-2</v>
      </c>
      <c r="I17" s="7">
        <f t="shared" si="1"/>
        <v>6.4583333333333326E-2</v>
      </c>
      <c r="J17" s="7">
        <f t="shared" si="1"/>
        <v>6.5277777777777823E-2</v>
      </c>
      <c r="K17" s="7">
        <f t="shared" si="1"/>
        <v>6.3888888888888884E-2</v>
      </c>
      <c r="L17" s="7">
        <f t="shared" si="1"/>
        <v>6.4583333333333326E-2</v>
      </c>
      <c r="M17" s="7">
        <f t="shared" si="1"/>
        <v>6.25E-2</v>
      </c>
      <c r="N17" s="8">
        <f t="shared" si="1"/>
        <v>6.0416666666666619E-2</v>
      </c>
    </row>
    <row r="18" spans="2:16" ht="16" thickBot="1" x14ac:dyDescent="0.25">
      <c r="B18" s="266"/>
      <c r="C18" s="262"/>
      <c r="D18" s="262"/>
      <c r="E18" s="268"/>
      <c r="F18" s="270"/>
      <c r="G18" s="9">
        <v>6.0416666666666667E-2</v>
      </c>
      <c r="H18" s="10">
        <v>0.12569444444444444</v>
      </c>
      <c r="I18" s="10">
        <v>0.19027777777777777</v>
      </c>
      <c r="J18" s="10">
        <v>0.25555555555555559</v>
      </c>
      <c r="K18" s="10">
        <v>0.31944444444444448</v>
      </c>
      <c r="L18" s="10">
        <v>0.3840277777777778</v>
      </c>
      <c r="M18" s="10">
        <v>0.4465277777777778</v>
      </c>
      <c r="N18" s="11">
        <v>0.50694444444444442</v>
      </c>
    </row>
    <row r="19" spans="2:16" ht="16" thickBot="1" x14ac:dyDescent="0.25"/>
    <row r="20" spans="2:16" x14ac:dyDescent="0.2">
      <c r="B20" s="2" t="s">
        <v>0</v>
      </c>
      <c r="C20" s="3" t="s">
        <v>39</v>
      </c>
      <c r="D20" s="3" t="s">
        <v>40</v>
      </c>
      <c r="E20" s="4" t="s">
        <v>15</v>
      </c>
      <c r="F20" s="5" t="s">
        <v>28</v>
      </c>
      <c r="G20" s="2" t="s">
        <v>29</v>
      </c>
      <c r="H20" s="3" t="s">
        <v>30</v>
      </c>
      <c r="I20" s="3" t="s">
        <v>31</v>
      </c>
      <c r="J20" s="3" t="s">
        <v>32</v>
      </c>
      <c r="K20" s="3" t="s">
        <v>33</v>
      </c>
      <c r="L20" s="3" t="s">
        <v>34</v>
      </c>
      <c r="M20" s="3" t="s">
        <v>35</v>
      </c>
      <c r="N20" s="5" t="s">
        <v>36</v>
      </c>
    </row>
    <row r="21" spans="2:16" x14ac:dyDescent="0.2">
      <c r="B21" s="265" t="s">
        <v>4</v>
      </c>
      <c r="C21" s="261" t="s">
        <v>46</v>
      </c>
      <c r="D21" s="261">
        <v>3</v>
      </c>
      <c r="E21" s="267">
        <v>3</v>
      </c>
      <c r="F21" s="269">
        <v>0.50694444444444442</v>
      </c>
      <c r="G21" s="6">
        <f>G22</f>
        <v>5.9722222222222225E-2</v>
      </c>
      <c r="H21" s="7">
        <f t="shared" ref="H21:N21" si="2">H22-G22</f>
        <v>6.3888888888888884E-2</v>
      </c>
      <c r="I21" s="7">
        <f t="shared" si="2"/>
        <v>6.3888888888888884E-2</v>
      </c>
      <c r="J21" s="7">
        <f t="shared" si="2"/>
        <v>6.5277777777777768E-2</v>
      </c>
      <c r="K21" s="7">
        <f t="shared" si="2"/>
        <v>6.4583333333333381E-2</v>
      </c>
      <c r="L21" s="7">
        <f t="shared" si="2"/>
        <v>6.458333333333327E-2</v>
      </c>
      <c r="M21" s="7">
        <f t="shared" si="2"/>
        <v>6.4583333333333381E-2</v>
      </c>
      <c r="N21" s="8">
        <f t="shared" si="2"/>
        <v>6.0416666666666619E-2</v>
      </c>
    </row>
    <row r="22" spans="2:16" ht="16" thickBot="1" x14ac:dyDescent="0.25">
      <c r="B22" s="266"/>
      <c r="C22" s="262"/>
      <c r="D22" s="262"/>
      <c r="E22" s="268"/>
      <c r="F22" s="270"/>
      <c r="G22" s="9">
        <v>5.9722222222222225E-2</v>
      </c>
      <c r="H22" s="10">
        <v>0.12361111111111112</v>
      </c>
      <c r="I22" s="10">
        <v>0.1875</v>
      </c>
      <c r="J22" s="10">
        <v>0.25277777777777777</v>
      </c>
      <c r="K22" s="10">
        <v>0.31736111111111115</v>
      </c>
      <c r="L22" s="10">
        <v>0.38194444444444442</v>
      </c>
      <c r="M22" s="10">
        <v>0.4465277777777778</v>
      </c>
      <c r="N22" s="11">
        <v>0.50694444444444442</v>
      </c>
    </row>
    <row r="24" spans="2:16" x14ac:dyDescent="0.2">
      <c r="B24" s="271" t="s">
        <v>62</v>
      </c>
      <c r="C24" s="271"/>
      <c r="D24" s="271"/>
      <c r="E24" s="271"/>
      <c r="F24" s="271"/>
      <c r="G24" s="271"/>
      <c r="H24" s="271"/>
      <c r="I24" s="271"/>
      <c r="J24" s="271"/>
    </row>
    <row r="25" spans="2:16" ht="16" thickBot="1" x14ac:dyDescent="0.25">
      <c r="B25" s="272"/>
      <c r="C25" s="272"/>
      <c r="D25" s="272"/>
      <c r="E25" s="272"/>
      <c r="F25" s="272"/>
      <c r="G25" s="272"/>
      <c r="H25" s="272"/>
      <c r="I25" s="272"/>
      <c r="J25" s="272"/>
    </row>
    <row r="26" spans="2:16" x14ac:dyDescent="0.2">
      <c r="B26" s="2" t="s">
        <v>0</v>
      </c>
      <c r="C26" s="3" t="s">
        <v>39</v>
      </c>
      <c r="D26" s="3" t="s">
        <v>40</v>
      </c>
      <c r="E26" s="4" t="s">
        <v>15</v>
      </c>
      <c r="F26" s="5" t="s">
        <v>28</v>
      </c>
      <c r="G26" s="2" t="s">
        <v>29</v>
      </c>
      <c r="H26" s="3" t="s">
        <v>30</v>
      </c>
      <c r="I26" s="3" t="s">
        <v>31</v>
      </c>
      <c r="J26" s="3" t="s">
        <v>32</v>
      </c>
      <c r="K26" s="3" t="s">
        <v>33</v>
      </c>
      <c r="L26" s="3" t="s">
        <v>34</v>
      </c>
      <c r="M26" s="3" t="s">
        <v>35</v>
      </c>
      <c r="N26" s="3" t="s">
        <v>36</v>
      </c>
      <c r="O26" s="3" t="s">
        <v>37</v>
      </c>
      <c r="P26" s="5" t="s">
        <v>38</v>
      </c>
    </row>
    <row r="27" spans="2:16" x14ac:dyDescent="0.2">
      <c r="B27" s="265" t="s">
        <v>7</v>
      </c>
      <c r="C27" s="261" t="s">
        <v>50</v>
      </c>
      <c r="D27" s="261">
        <v>1</v>
      </c>
      <c r="E27" s="267">
        <v>1</v>
      </c>
      <c r="F27" s="269">
        <v>0.54999999999999993</v>
      </c>
      <c r="G27" s="6">
        <f>G28</f>
        <v>5.1388888888888894E-2</v>
      </c>
      <c r="H27" s="7">
        <f t="shared" ref="H27:P27" si="3">H28-G28</f>
        <v>5.2083333333333336E-2</v>
      </c>
      <c r="I27" s="7">
        <f t="shared" si="3"/>
        <v>5.4861111111111097E-2</v>
      </c>
      <c r="J27" s="7">
        <f t="shared" si="3"/>
        <v>5.4166666666666669E-2</v>
      </c>
      <c r="K27" s="7">
        <f t="shared" si="3"/>
        <v>5.5555555555555552E-2</v>
      </c>
      <c r="L27" s="7">
        <f t="shared" si="3"/>
        <v>5.4861111111111138E-2</v>
      </c>
      <c r="M27" s="7">
        <f t="shared" si="3"/>
        <v>5.6249999999999967E-2</v>
      </c>
      <c r="N27" s="7">
        <f t="shared" si="3"/>
        <v>5.7638888888888851E-2</v>
      </c>
      <c r="O27" s="7">
        <f t="shared" si="3"/>
        <v>5.6944444444444464E-2</v>
      </c>
      <c r="P27" s="8">
        <f t="shared" si="3"/>
        <v>5.6249999999999967E-2</v>
      </c>
    </row>
    <row r="28" spans="2:16" ht="16" thickBot="1" x14ac:dyDescent="0.25">
      <c r="B28" s="266"/>
      <c r="C28" s="262"/>
      <c r="D28" s="262"/>
      <c r="E28" s="268"/>
      <c r="F28" s="270"/>
      <c r="G28" s="9">
        <v>5.1388888888888894E-2</v>
      </c>
      <c r="H28" s="10">
        <v>0.10347222222222223</v>
      </c>
      <c r="I28" s="10">
        <v>0.15833333333333333</v>
      </c>
      <c r="J28" s="10">
        <v>0.21249999999999999</v>
      </c>
      <c r="K28" s="10">
        <v>0.26805555555555555</v>
      </c>
      <c r="L28" s="10">
        <v>0.32291666666666669</v>
      </c>
      <c r="M28" s="10">
        <v>0.37916666666666665</v>
      </c>
      <c r="N28" s="10">
        <v>0.4368055555555555</v>
      </c>
      <c r="O28" s="10">
        <v>0.49374999999999997</v>
      </c>
      <c r="P28" s="11">
        <v>0.54999999999999993</v>
      </c>
    </row>
    <row r="29" spans="2:16" ht="16" thickBot="1" x14ac:dyDescent="0.25"/>
    <row r="30" spans="2:16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29</v>
      </c>
      <c r="H30" s="3" t="s">
        <v>30</v>
      </c>
      <c r="I30" s="3" t="s">
        <v>31</v>
      </c>
      <c r="J30" s="3" t="s">
        <v>32</v>
      </c>
      <c r="K30" s="3" t="s">
        <v>33</v>
      </c>
      <c r="L30" s="3" t="s">
        <v>34</v>
      </c>
      <c r="M30" s="3" t="s">
        <v>35</v>
      </c>
      <c r="N30" s="3" t="s">
        <v>36</v>
      </c>
      <c r="O30" s="3" t="s">
        <v>37</v>
      </c>
      <c r="P30" s="5" t="s">
        <v>38</v>
      </c>
    </row>
    <row r="31" spans="2:16" x14ac:dyDescent="0.2">
      <c r="B31" s="265" t="s">
        <v>41</v>
      </c>
      <c r="C31" s="261" t="s">
        <v>50</v>
      </c>
      <c r="D31" s="261">
        <v>2</v>
      </c>
      <c r="E31" s="267">
        <v>2</v>
      </c>
      <c r="F31" s="269">
        <v>0.63958333333333328</v>
      </c>
      <c r="G31" s="6">
        <f>G32</f>
        <v>6.0416666666666667E-2</v>
      </c>
      <c r="H31" s="7" t="s">
        <v>42</v>
      </c>
      <c r="I31" s="7" t="s">
        <v>42</v>
      </c>
      <c r="J31" s="7" t="s">
        <v>42</v>
      </c>
      <c r="K31" s="7" t="s">
        <v>42</v>
      </c>
      <c r="L31" s="7" t="s">
        <v>42</v>
      </c>
      <c r="M31" s="7" t="s">
        <v>42</v>
      </c>
      <c r="N31" s="7" t="s">
        <v>42</v>
      </c>
      <c r="O31" s="7">
        <f>O32-N32</f>
        <v>6.944444444444442E-2</v>
      </c>
      <c r="P31" s="8">
        <f>P32-O32</f>
        <v>7.0138888888888862E-2</v>
      </c>
    </row>
    <row r="32" spans="2:16" ht="16" thickBot="1" x14ac:dyDescent="0.25">
      <c r="B32" s="266"/>
      <c r="C32" s="262"/>
      <c r="D32" s="262"/>
      <c r="E32" s="268"/>
      <c r="F32" s="270"/>
      <c r="G32" s="9">
        <v>6.0416666666666667E-2</v>
      </c>
      <c r="H32" s="10" t="s">
        <v>42</v>
      </c>
      <c r="I32" s="10" t="s">
        <v>42</v>
      </c>
      <c r="J32" s="10" t="s">
        <v>42</v>
      </c>
      <c r="K32" s="10" t="s">
        <v>42</v>
      </c>
      <c r="L32" s="10" t="s">
        <v>42</v>
      </c>
      <c r="M32" s="10" t="s">
        <v>42</v>
      </c>
      <c r="N32" s="10">
        <v>0.5</v>
      </c>
      <c r="O32" s="10">
        <v>0.56944444444444442</v>
      </c>
      <c r="P32" s="11">
        <v>0.63958333333333328</v>
      </c>
    </row>
    <row r="35" spans="2:16" x14ac:dyDescent="0.2">
      <c r="B35" s="271" t="s">
        <v>61</v>
      </c>
      <c r="C35" s="271"/>
      <c r="D35" s="271"/>
      <c r="E35" s="271"/>
      <c r="F35" s="271"/>
      <c r="G35" s="271"/>
      <c r="H35" s="271"/>
      <c r="I35" s="271"/>
      <c r="J35" s="271"/>
    </row>
    <row r="36" spans="2:16" ht="16" thickBot="1" x14ac:dyDescent="0.25">
      <c r="B36" s="272"/>
      <c r="C36" s="272"/>
      <c r="D36" s="272"/>
      <c r="E36" s="272"/>
      <c r="F36" s="272"/>
      <c r="G36" s="272"/>
      <c r="H36" s="272"/>
      <c r="I36" s="272"/>
      <c r="J36" s="272"/>
    </row>
    <row r="37" spans="2:16" ht="16" customHeight="1" x14ac:dyDescent="0.2">
      <c r="B37" s="2" t="s">
        <v>0</v>
      </c>
      <c r="C37" s="3" t="s">
        <v>39</v>
      </c>
      <c r="D37" s="3" t="s">
        <v>40</v>
      </c>
      <c r="E37" s="4" t="s">
        <v>15</v>
      </c>
      <c r="F37" s="5" t="s">
        <v>28</v>
      </c>
      <c r="G37" s="2" t="s">
        <v>29</v>
      </c>
      <c r="H37" s="3" t="s">
        <v>30</v>
      </c>
      <c r="I37" s="3" t="s">
        <v>31</v>
      </c>
      <c r="J37" s="3" t="s">
        <v>32</v>
      </c>
      <c r="K37" s="3" t="s">
        <v>33</v>
      </c>
      <c r="L37" s="3" t="s">
        <v>34</v>
      </c>
      <c r="M37" s="3" t="s">
        <v>35</v>
      </c>
      <c r="N37" s="3" t="s">
        <v>36</v>
      </c>
      <c r="O37" s="3" t="s">
        <v>37</v>
      </c>
      <c r="P37" s="5" t="s">
        <v>38</v>
      </c>
    </row>
    <row r="38" spans="2:16" x14ac:dyDescent="0.2">
      <c r="B38" s="265" t="s">
        <v>47</v>
      </c>
      <c r="C38" s="261" t="s">
        <v>49</v>
      </c>
      <c r="D38" s="261">
        <v>1</v>
      </c>
      <c r="E38" s="267">
        <v>1</v>
      </c>
      <c r="F38" s="269">
        <v>0.88958333333333339</v>
      </c>
      <c r="G38" s="6">
        <f>G39</f>
        <v>8.1944444444444445E-2</v>
      </c>
      <c r="H38" s="7">
        <f t="shared" ref="H38:P38" si="4">H39-G39</f>
        <v>9.0277777777777804E-2</v>
      </c>
      <c r="I38" s="7">
        <f t="shared" si="4"/>
        <v>8.8888888888888878E-2</v>
      </c>
      <c r="J38" s="7">
        <f t="shared" si="4"/>
        <v>9.0972222222222177E-2</v>
      </c>
      <c r="K38" s="7">
        <f t="shared" si="4"/>
        <v>9.0277777777777846E-2</v>
      </c>
      <c r="L38" s="7">
        <f t="shared" si="4"/>
        <v>9.0277777777777735E-2</v>
      </c>
      <c r="M38" s="7">
        <f t="shared" si="4"/>
        <v>8.9583333333333348E-2</v>
      </c>
      <c r="N38" s="7">
        <f t="shared" si="4"/>
        <v>9.027777777777779E-2</v>
      </c>
      <c r="O38" s="7">
        <f t="shared" si="4"/>
        <v>9.0277777777777679E-2</v>
      </c>
      <c r="P38" s="8">
        <f t="shared" si="4"/>
        <v>8.6805555555555691E-2</v>
      </c>
    </row>
    <row r="39" spans="2:16" ht="16" thickBot="1" x14ac:dyDescent="0.25">
      <c r="B39" s="266"/>
      <c r="C39" s="262"/>
      <c r="D39" s="262"/>
      <c r="E39" s="268"/>
      <c r="F39" s="270"/>
      <c r="G39" s="9">
        <v>8.1944444444444445E-2</v>
      </c>
      <c r="H39" s="10">
        <v>0.17222222222222225</v>
      </c>
      <c r="I39" s="10">
        <v>0.26111111111111113</v>
      </c>
      <c r="J39" s="10">
        <v>0.3520833333333333</v>
      </c>
      <c r="K39" s="10">
        <v>0.44236111111111115</v>
      </c>
      <c r="L39" s="10">
        <v>0.53263888888888888</v>
      </c>
      <c r="M39" s="10">
        <v>0.62222222222222223</v>
      </c>
      <c r="N39" s="10">
        <v>0.71250000000000002</v>
      </c>
      <c r="O39" s="10">
        <v>0.8027777777777777</v>
      </c>
      <c r="P39" s="11">
        <v>0.88958333333333339</v>
      </c>
    </row>
    <row r="40" spans="2:16" ht="16" thickBot="1" x14ac:dyDescent="0.25"/>
    <row r="41" spans="2:16" x14ac:dyDescent="0.2">
      <c r="B41" s="2" t="s">
        <v>0</v>
      </c>
      <c r="C41" s="3" t="s">
        <v>39</v>
      </c>
      <c r="D41" s="3" t="s">
        <v>40</v>
      </c>
      <c r="E41" s="4" t="s">
        <v>15</v>
      </c>
      <c r="F41" s="5" t="s">
        <v>28</v>
      </c>
      <c r="G41" s="2" t="s">
        <v>29</v>
      </c>
      <c r="H41" s="3" t="s">
        <v>30</v>
      </c>
      <c r="I41" s="3" t="s">
        <v>31</v>
      </c>
      <c r="J41" s="3" t="s">
        <v>32</v>
      </c>
      <c r="K41" s="3" t="s">
        <v>33</v>
      </c>
      <c r="L41" s="3" t="s">
        <v>34</v>
      </c>
      <c r="M41" s="3" t="s">
        <v>35</v>
      </c>
      <c r="N41" s="3" t="s">
        <v>36</v>
      </c>
      <c r="O41" s="3" t="s">
        <v>37</v>
      </c>
      <c r="P41" s="5" t="s">
        <v>38</v>
      </c>
    </row>
    <row r="42" spans="2:16" x14ac:dyDescent="0.2">
      <c r="B42" s="259" t="s">
        <v>48</v>
      </c>
      <c r="C42" s="261" t="s">
        <v>49</v>
      </c>
      <c r="D42" s="261">
        <v>2</v>
      </c>
      <c r="E42" s="263">
        <v>2</v>
      </c>
      <c r="F42" s="273" t="s">
        <v>51</v>
      </c>
      <c r="G42" s="13" t="s">
        <v>64</v>
      </c>
      <c r="H42" s="14" t="s">
        <v>73</v>
      </c>
      <c r="I42" s="14" t="s">
        <v>74</v>
      </c>
      <c r="J42" s="14" t="s">
        <v>75</v>
      </c>
      <c r="K42" s="14" t="s">
        <v>75</v>
      </c>
      <c r="L42" s="14" t="s">
        <v>75</v>
      </c>
      <c r="M42" s="14" t="s">
        <v>74</v>
      </c>
      <c r="N42" s="14" t="s">
        <v>76</v>
      </c>
      <c r="O42" s="14" t="s">
        <v>77</v>
      </c>
      <c r="P42" s="15" t="s">
        <v>76</v>
      </c>
    </row>
    <row r="43" spans="2:16" ht="16" thickBot="1" x14ac:dyDescent="0.25">
      <c r="B43" s="260"/>
      <c r="C43" s="262"/>
      <c r="D43" s="262"/>
      <c r="E43" s="264"/>
      <c r="F43" s="274"/>
      <c r="G43" s="16" t="s">
        <v>64</v>
      </c>
      <c r="H43" s="17" t="s">
        <v>65</v>
      </c>
      <c r="I43" s="17" t="s">
        <v>66</v>
      </c>
      <c r="J43" s="17" t="s">
        <v>67</v>
      </c>
      <c r="K43" s="17" t="s">
        <v>68</v>
      </c>
      <c r="L43" s="17" t="s">
        <v>69</v>
      </c>
      <c r="M43" s="17" t="s">
        <v>70</v>
      </c>
      <c r="N43" s="17" t="s">
        <v>71</v>
      </c>
      <c r="O43" s="17" t="s">
        <v>72</v>
      </c>
      <c r="P43" s="18" t="s">
        <v>51</v>
      </c>
    </row>
    <row r="46" spans="2:16" x14ac:dyDescent="0.2">
      <c r="B46" s="271" t="s">
        <v>60</v>
      </c>
      <c r="C46" s="271"/>
      <c r="D46" s="271"/>
      <c r="E46" s="271"/>
      <c r="F46" s="271"/>
      <c r="G46" s="271"/>
      <c r="H46" s="271"/>
      <c r="I46" s="271"/>
      <c r="J46" s="271"/>
    </row>
    <row r="47" spans="2:16" ht="16" thickBot="1" x14ac:dyDescent="0.25">
      <c r="B47" s="272"/>
      <c r="C47" s="272"/>
      <c r="D47" s="272"/>
      <c r="E47" s="272"/>
      <c r="F47" s="272"/>
      <c r="G47" s="272"/>
      <c r="H47" s="272"/>
      <c r="I47" s="272"/>
      <c r="J47" s="272"/>
    </row>
    <row r="48" spans="2:16" x14ac:dyDescent="0.2">
      <c r="B48" s="2" t="s">
        <v>0</v>
      </c>
      <c r="C48" s="3" t="s">
        <v>39</v>
      </c>
      <c r="D48" s="3" t="s">
        <v>40</v>
      </c>
      <c r="E48" s="4" t="s">
        <v>15</v>
      </c>
      <c r="F48" s="5" t="s">
        <v>28</v>
      </c>
      <c r="G48" s="2" t="s">
        <v>29</v>
      </c>
      <c r="H48" s="3" t="s">
        <v>30</v>
      </c>
      <c r="I48" s="3" t="s">
        <v>31</v>
      </c>
      <c r="J48" s="3" t="s">
        <v>32</v>
      </c>
      <c r="K48" s="3" t="s">
        <v>33</v>
      </c>
      <c r="L48" s="3" t="s">
        <v>34</v>
      </c>
      <c r="M48" s="3" t="s">
        <v>35</v>
      </c>
      <c r="N48" s="3" t="s">
        <v>36</v>
      </c>
      <c r="O48" s="3" t="s">
        <v>37</v>
      </c>
      <c r="P48" s="5" t="s">
        <v>38</v>
      </c>
    </row>
    <row r="49" spans="2:16" x14ac:dyDescent="0.2">
      <c r="B49" s="265" t="s">
        <v>19</v>
      </c>
      <c r="C49" s="261" t="s">
        <v>52</v>
      </c>
      <c r="D49" s="261">
        <v>1</v>
      </c>
      <c r="E49" s="267">
        <v>1</v>
      </c>
      <c r="F49" s="269">
        <v>0.5083333333333333</v>
      </c>
      <c r="G49" s="6">
        <f>G50</f>
        <v>4.7916666666666663E-2</v>
      </c>
      <c r="H49" s="7">
        <f t="shared" ref="H49:N49" si="5">H50-G50</f>
        <v>5.0694444444444445E-2</v>
      </c>
      <c r="I49" s="7">
        <f t="shared" si="5"/>
        <v>5.0694444444444445E-2</v>
      </c>
      <c r="J49" s="7">
        <f t="shared" si="5"/>
        <v>5.2083333333333315E-2</v>
      </c>
      <c r="K49" s="7">
        <f t="shared" si="5"/>
        <v>5.1388888888888901E-2</v>
      </c>
      <c r="L49" s="7">
        <f t="shared" si="5"/>
        <v>5.0694444444444431E-2</v>
      </c>
      <c r="M49" s="7">
        <f t="shared" si="5"/>
        <v>5.2777777777777812E-2</v>
      </c>
      <c r="N49" s="7">
        <f t="shared" si="5"/>
        <v>5.208333333333337E-2</v>
      </c>
      <c r="O49" s="7" t="s">
        <v>42</v>
      </c>
      <c r="P49" s="8" t="s">
        <v>42</v>
      </c>
    </row>
    <row r="50" spans="2:16" ht="15" customHeight="1" thickBot="1" x14ac:dyDescent="0.25">
      <c r="B50" s="266"/>
      <c r="C50" s="262"/>
      <c r="D50" s="262"/>
      <c r="E50" s="268"/>
      <c r="F50" s="270"/>
      <c r="G50" s="9">
        <v>4.7916666666666663E-2</v>
      </c>
      <c r="H50" s="10">
        <v>9.8611111111111108E-2</v>
      </c>
      <c r="I50" s="10">
        <v>0.14930555555555555</v>
      </c>
      <c r="J50" s="10">
        <v>0.20138888888888887</v>
      </c>
      <c r="K50" s="10">
        <v>0.25277777777777777</v>
      </c>
      <c r="L50" s="10">
        <v>0.3034722222222222</v>
      </c>
      <c r="M50" s="10">
        <v>0.35625000000000001</v>
      </c>
      <c r="N50" s="10">
        <v>0.40833333333333338</v>
      </c>
      <c r="O50" s="10" t="s">
        <v>42</v>
      </c>
      <c r="P50" s="11">
        <v>0.5083333333333333</v>
      </c>
    </row>
    <row r="51" spans="2:16" ht="16" thickBot="1" x14ac:dyDescent="0.25"/>
    <row r="52" spans="2:16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29</v>
      </c>
      <c r="H52" s="3" t="s">
        <v>30</v>
      </c>
      <c r="I52" s="3" t="s">
        <v>31</v>
      </c>
      <c r="J52" s="3" t="s">
        <v>32</v>
      </c>
      <c r="K52" s="3" t="s">
        <v>33</v>
      </c>
      <c r="L52" s="3" t="s">
        <v>34</v>
      </c>
      <c r="M52" s="3" t="s">
        <v>35</v>
      </c>
      <c r="N52" s="3" t="s">
        <v>36</v>
      </c>
      <c r="O52" s="3" t="s">
        <v>37</v>
      </c>
      <c r="P52" s="5" t="s">
        <v>38</v>
      </c>
    </row>
    <row r="53" spans="2:16" x14ac:dyDescent="0.2">
      <c r="B53" s="265" t="s">
        <v>3</v>
      </c>
      <c r="C53" s="261" t="s">
        <v>52</v>
      </c>
      <c r="D53" s="261">
        <v>2</v>
      </c>
      <c r="E53" s="267">
        <v>2</v>
      </c>
      <c r="F53" s="269">
        <v>0.51111111111111118</v>
      </c>
      <c r="G53" s="6">
        <f>G54</f>
        <v>4.8611111111111112E-2</v>
      </c>
      <c r="H53" s="7">
        <f t="shared" ref="H53:N53" si="6">H54-G54</f>
        <v>5.138888888888888E-2</v>
      </c>
      <c r="I53" s="7">
        <f t="shared" si="6"/>
        <v>5.1388888888888887E-2</v>
      </c>
      <c r="J53" s="7">
        <f t="shared" si="6"/>
        <v>5.2083333333333315E-2</v>
      </c>
      <c r="K53" s="7">
        <f t="shared" si="6"/>
        <v>5.0694444444444459E-2</v>
      </c>
      <c r="L53" s="7">
        <f t="shared" si="6"/>
        <v>5.2777777777777757E-2</v>
      </c>
      <c r="M53" s="7">
        <f t="shared" si="6"/>
        <v>5.1388888888888928E-2</v>
      </c>
      <c r="N53" s="7">
        <f t="shared" si="6"/>
        <v>5.2083333333333315E-2</v>
      </c>
      <c r="O53" s="7" t="s">
        <v>42</v>
      </c>
      <c r="P53" s="8" t="s">
        <v>42</v>
      </c>
    </row>
    <row r="54" spans="2:16" ht="16" thickBot="1" x14ac:dyDescent="0.25">
      <c r="B54" s="266"/>
      <c r="C54" s="262"/>
      <c r="D54" s="262"/>
      <c r="E54" s="268"/>
      <c r="F54" s="270"/>
      <c r="G54" s="9">
        <v>4.8611111111111112E-2</v>
      </c>
      <c r="H54" s="10">
        <v>9.9999999999999992E-2</v>
      </c>
      <c r="I54" s="10">
        <v>0.15138888888888888</v>
      </c>
      <c r="J54" s="10">
        <v>0.20347222222222219</v>
      </c>
      <c r="K54" s="10">
        <v>0.25416666666666665</v>
      </c>
      <c r="L54" s="10">
        <v>0.30694444444444441</v>
      </c>
      <c r="M54" s="10">
        <v>0.35833333333333334</v>
      </c>
      <c r="N54" s="10">
        <v>0.41041666666666665</v>
      </c>
      <c r="O54" s="10" t="s">
        <v>42</v>
      </c>
      <c r="P54" s="11">
        <v>0.51111111111111118</v>
      </c>
    </row>
    <row r="55" spans="2:16" ht="16" thickBot="1" x14ac:dyDescent="0.25"/>
    <row r="56" spans="2:16" x14ac:dyDescent="0.2">
      <c r="B56" s="2" t="s">
        <v>0</v>
      </c>
      <c r="C56" s="3" t="s">
        <v>39</v>
      </c>
      <c r="D56" s="3" t="s">
        <v>40</v>
      </c>
      <c r="E56" s="4" t="s">
        <v>15</v>
      </c>
      <c r="F56" s="5" t="s">
        <v>28</v>
      </c>
      <c r="G56" s="2" t="s">
        <v>29</v>
      </c>
      <c r="H56" s="3" t="s">
        <v>30</v>
      </c>
      <c r="I56" s="3" t="s">
        <v>31</v>
      </c>
      <c r="J56" s="3" t="s">
        <v>32</v>
      </c>
      <c r="K56" s="3" t="s">
        <v>33</v>
      </c>
      <c r="L56" s="3" t="s">
        <v>34</v>
      </c>
      <c r="M56" s="3" t="s">
        <v>35</v>
      </c>
      <c r="N56" s="3" t="s">
        <v>36</v>
      </c>
      <c r="O56" s="3" t="s">
        <v>37</v>
      </c>
      <c r="P56" s="5" t="s">
        <v>38</v>
      </c>
    </row>
    <row r="57" spans="2:16" x14ac:dyDescent="0.2">
      <c r="B57" s="265" t="s">
        <v>25</v>
      </c>
      <c r="C57" s="261" t="s">
        <v>52</v>
      </c>
      <c r="D57" s="261">
        <v>3</v>
      </c>
      <c r="E57" s="267">
        <v>3</v>
      </c>
      <c r="F57" s="269">
        <v>0.52986111111111112</v>
      </c>
      <c r="G57" s="6">
        <f>G58</f>
        <v>4.9305555555555554E-2</v>
      </c>
      <c r="H57" s="7">
        <f t="shared" ref="H57:P57" si="7">H58-G58</f>
        <v>5.3472222222222233E-2</v>
      </c>
      <c r="I57" s="7">
        <f t="shared" si="7"/>
        <v>5.2777777777777771E-2</v>
      </c>
      <c r="J57" s="7">
        <f t="shared" si="7"/>
        <v>5.3472222222222227E-2</v>
      </c>
      <c r="K57" s="7">
        <f t="shared" si="7"/>
        <v>5.3472222222222227E-2</v>
      </c>
      <c r="L57" s="7">
        <f t="shared" si="7"/>
        <v>5.2777777777777757E-2</v>
      </c>
      <c r="M57" s="7">
        <f t="shared" si="7"/>
        <v>5.4166666666666696E-2</v>
      </c>
      <c r="N57" s="7">
        <f t="shared" si="7"/>
        <v>5.4166666666666641E-2</v>
      </c>
      <c r="O57" s="7">
        <f t="shared" si="7"/>
        <v>5.4166666666666696E-2</v>
      </c>
      <c r="P57" s="8">
        <f t="shared" si="7"/>
        <v>5.2083333333333315E-2</v>
      </c>
    </row>
    <row r="58" spans="2:16" ht="16" thickBot="1" x14ac:dyDescent="0.25">
      <c r="B58" s="266"/>
      <c r="C58" s="262"/>
      <c r="D58" s="262"/>
      <c r="E58" s="268"/>
      <c r="F58" s="270"/>
      <c r="G58" s="9">
        <v>4.9305555555555554E-2</v>
      </c>
      <c r="H58" s="10">
        <v>0.10277777777777779</v>
      </c>
      <c r="I58" s="10">
        <v>0.15555555555555556</v>
      </c>
      <c r="J58" s="10">
        <v>0.20902777777777778</v>
      </c>
      <c r="K58" s="10">
        <v>0.26250000000000001</v>
      </c>
      <c r="L58" s="10">
        <v>0.31527777777777777</v>
      </c>
      <c r="M58" s="10">
        <v>0.36944444444444446</v>
      </c>
      <c r="N58" s="10">
        <v>0.4236111111111111</v>
      </c>
      <c r="O58" s="10">
        <v>0.4777777777777778</v>
      </c>
      <c r="P58" s="11">
        <v>0.52986111111111112</v>
      </c>
    </row>
    <row r="59" spans="2:16" ht="16" thickBot="1" x14ac:dyDescent="0.25"/>
    <row r="60" spans="2:16" x14ac:dyDescent="0.2">
      <c r="B60" s="2" t="s">
        <v>0</v>
      </c>
      <c r="C60" s="3" t="s">
        <v>39</v>
      </c>
      <c r="D60" s="3" t="s">
        <v>40</v>
      </c>
      <c r="E60" s="4" t="s">
        <v>15</v>
      </c>
      <c r="F60" s="5" t="s">
        <v>28</v>
      </c>
      <c r="G60" s="2" t="s">
        <v>29</v>
      </c>
      <c r="H60" s="3" t="s">
        <v>30</v>
      </c>
      <c r="I60" s="3" t="s">
        <v>31</v>
      </c>
      <c r="J60" s="3" t="s">
        <v>32</v>
      </c>
      <c r="K60" s="3" t="s">
        <v>33</v>
      </c>
      <c r="L60" s="3" t="s">
        <v>34</v>
      </c>
      <c r="M60" s="3" t="s">
        <v>35</v>
      </c>
      <c r="N60" s="3" t="s">
        <v>36</v>
      </c>
      <c r="O60" s="3" t="s">
        <v>37</v>
      </c>
      <c r="P60" s="5" t="s">
        <v>38</v>
      </c>
    </row>
    <row r="61" spans="2:16" x14ac:dyDescent="0.2">
      <c r="B61" s="265" t="s">
        <v>5</v>
      </c>
      <c r="C61" s="261" t="s">
        <v>52</v>
      </c>
      <c r="D61" s="261">
        <v>4</v>
      </c>
      <c r="E61" s="267">
        <v>4</v>
      </c>
      <c r="F61" s="269">
        <v>0.5444444444444444</v>
      </c>
      <c r="G61" s="6">
        <f>G62</f>
        <v>5.347222222222222E-2</v>
      </c>
      <c r="H61" s="7">
        <f t="shared" ref="H61:P61" si="8">H62-G62</f>
        <v>5.5555555555555559E-2</v>
      </c>
      <c r="I61" s="7">
        <f t="shared" si="8"/>
        <v>5.486111111111111E-2</v>
      </c>
      <c r="J61" s="7">
        <f t="shared" si="8"/>
        <v>5.5555555555555552E-2</v>
      </c>
      <c r="K61" s="7">
        <f t="shared" si="8"/>
        <v>5.4861111111111083E-2</v>
      </c>
      <c r="L61" s="7">
        <f t="shared" si="8"/>
        <v>5.555555555555558E-2</v>
      </c>
      <c r="M61" s="7">
        <f t="shared" si="8"/>
        <v>5.4861111111111083E-2</v>
      </c>
      <c r="N61" s="7">
        <f t="shared" si="8"/>
        <v>5.4166666666666696E-2</v>
      </c>
      <c r="O61" s="7">
        <f t="shared" si="8"/>
        <v>5.4166666666666696E-2</v>
      </c>
      <c r="P61" s="8">
        <f t="shared" si="8"/>
        <v>5.1388888888888817E-2</v>
      </c>
    </row>
    <row r="62" spans="2:16" ht="16" thickBot="1" x14ac:dyDescent="0.25">
      <c r="B62" s="266"/>
      <c r="C62" s="262"/>
      <c r="D62" s="262"/>
      <c r="E62" s="268"/>
      <c r="F62" s="270"/>
      <c r="G62" s="9">
        <v>5.347222222222222E-2</v>
      </c>
      <c r="H62" s="10">
        <v>0.10902777777777778</v>
      </c>
      <c r="I62" s="10">
        <v>0.16388888888888889</v>
      </c>
      <c r="J62" s="10">
        <v>0.21944444444444444</v>
      </c>
      <c r="K62" s="10">
        <v>0.27430555555555552</v>
      </c>
      <c r="L62" s="10">
        <v>0.3298611111111111</v>
      </c>
      <c r="M62" s="10">
        <v>0.38472222222222219</v>
      </c>
      <c r="N62" s="10">
        <v>0.43888888888888888</v>
      </c>
      <c r="O62" s="10">
        <v>0.49305555555555558</v>
      </c>
      <c r="P62" s="11">
        <v>0.5444444444444444</v>
      </c>
    </row>
    <row r="63" spans="2:16" ht="16" thickBot="1" x14ac:dyDescent="0.25"/>
    <row r="64" spans="2:16" x14ac:dyDescent="0.2">
      <c r="B64" s="2" t="s">
        <v>0</v>
      </c>
      <c r="C64" s="3" t="s">
        <v>39</v>
      </c>
      <c r="D64" s="3" t="s">
        <v>40</v>
      </c>
      <c r="E64" s="4" t="s">
        <v>15</v>
      </c>
      <c r="F64" s="5" t="s">
        <v>28</v>
      </c>
      <c r="G64" s="2" t="s">
        <v>29</v>
      </c>
      <c r="H64" s="3" t="s">
        <v>30</v>
      </c>
      <c r="I64" s="3" t="s">
        <v>31</v>
      </c>
      <c r="J64" s="3" t="s">
        <v>32</v>
      </c>
      <c r="K64" s="3" t="s">
        <v>33</v>
      </c>
      <c r="L64" s="3" t="s">
        <v>34</v>
      </c>
      <c r="M64" s="3" t="s">
        <v>35</v>
      </c>
      <c r="N64" s="3" t="s">
        <v>36</v>
      </c>
      <c r="O64" s="3" t="s">
        <v>37</v>
      </c>
      <c r="P64" s="5" t="s">
        <v>38</v>
      </c>
    </row>
    <row r="65" spans="2:16" ht="15" customHeight="1" x14ac:dyDescent="0.2">
      <c r="B65" s="259" t="s">
        <v>101</v>
      </c>
      <c r="C65" s="261" t="s">
        <v>52</v>
      </c>
      <c r="D65" s="261">
        <v>5</v>
      </c>
      <c r="E65" s="267">
        <v>5</v>
      </c>
      <c r="F65" s="257">
        <v>0.54861111111111105</v>
      </c>
      <c r="G65" s="6">
        <f>G66</f>
        <v>5.347222222222222E-2</v>
      </c>
      <c r="H65" s="7">
        <f t="shared" ref="H65:P65" si="9">H66-G66</f>
        <v>5.5555555555555559E-2</v>
      </c>
      <c r="I65" s="7">
        <f t="shared" si="9"/>
        <v>5.486111111111111E-2</v>
      </c>
      <c r="J65" s="7">
        <f t="shared" si="9"/>
        <v>5.5555555555555552E-2</v>
      </c>
      <c r="K65" s="7">
        <f t="shared" si="9"/>
        <v>5.4861111111111083E-2</v>
      </c>
      <c r="L65" s="7">
        <f t="shared" si="9"/>
        <v>5.555555555555558E-2</v>
      </c>
      <c r="M65" s="7">
        <f t="shared" si="9"/>
        <v>5.4861111111111083E-2</v>
      </c>
      <c r="N65" s="7">
        <f t="shared" si="9"/>
        <v>5.4861111111111194E-2</v>
      </c>
      <c r="O65" s="7">
        <f t="shared" si="9"/>
        <v>5.4861111111111083E-2</v>
      </c>
      <c r="P65" s="8">
        <f t="shared" si="9"/>
        <v>5.4166666666666585E-2</v>
      </c>
    </row>
    <row r="66" spans="2:16" ht="16" thickBot="1" x14ac:dyDescent="0.25">
      <c r="B66" s="260"/>
      <c r="C66" s="262"/>
      <c r="D66" s="262"/>
      <c r="E66" s="268"/>
      <c r="F66" s="258"/>
      <c r="G66" s="9">
        <v>5.347222222222222E-2</v>
      </c>
      <c r="H66" s="10">
        <v>0.10902777777777778</v>
      </c>
      <c r="I66" s="10">
        <v>0.16388888888888889</v>
      </c>
      <c r="J66" s="10">
        <v>0.21944444444444444</v>
      </c>
      <c r="K66" s="10">
        <v>0.27430555555555552</v>
      </c>
      <c r="L66" s="10">
        <v>0.3298611111111111</v>
      </c>
      <c r="M66" s="10">
        <v>0.38472222222222219</v>
      </c>
      <c r="N66" s="10">
        <v>0.43958333333333338</v>
      </c>
      <c r="O66" s="10">
        <v>0.49444444444444446</v>
      </c>
      <c r="P66" s="11">
        <v>0.54861111111111105</v>
      </c>
    </row>
    <row r="67" spans="2:16" ht="16" thickBot="1" x14ac:dyDescent="0.25"/>
    <row r="68" spans="2:16" x14ac:dyDescent="0.2">
      <c r="B68" s="2" t="s">
        <v>0</v>
      </c>
      <c r="C68" s="3" t="s">
        <v>39</v>
      </c>
      <c r="D68" s="3" t="s">
        <v>40</v>
      </c>
      <c r="E68" s="4" t="s">
        <v>15</v>
      </c>
      <c r="F68" s="5" t="s">
        <v>28</v>
      </c>
      <c r="G68" s="2" t="s">
        <v>29</v>
      </c>
      <c r="H68" s="3" t="s">
        <v>30</v>
      </c>
      <c r="I68" s="3" t="s">
        <v>31</v>
      </c>
      <c r="J68" s="3" t="s">
        <v>32</v>
      </c>
      <c r="K68" s="3" t="s">
        <v>33</v>
      </c>
      <c r="L68" s="3" t="s">
        <v>34</v>
      </c>
      <c r="M68" s="3" t="s">
        <v>35</v>
      </c>
      <c r="N68" s="3" t="s">
        <v>36</v>
      </c>
      <c r="O68" s="3" t="s">
        <v>37</v>
      </c>
      <c r="P68" s="5" t="s">
        <v>38</v>
      </c>
    </row>
    <row r="69" spans="2:16" x14ac:dyDescent="0.2">
      <c r="B69" s="259" t="s">
        <v>9</v>
      </c>
      <c r="C69" s="261" t="s">
        <v>52</v>
      </c>
      <c r="D69" s="261">
        <v>6</v>
      </c>
      <c r="E69" s="267">
        <v>6</v>
      </c>
      <c r="F69" s="257">
        <v>0.57152777777777775</v>
      </c>
      <c r="G69" s="6">
        <f>G70</f>
        <v>5.347222222222222E-2</v>
      </c>
      <c r="H69" s="7">
        <f t="shared" ref="H69:P69" si="10">H70-G70</f>
        <v>5.7638888888888885E-2</v>
      </c>
      <c r="I69" s="7">
        <f t="shared" si="10"/>
        <v>5.6944444444444436E-2</v>
      </c>
      <c r="J69" s="7">
        <f t="shared" si="10"/>
        <v>5.7638888888888906E-2</v>
      </c>
      <c r="K69" s="7">
        <f t="shared" si="10"/>
        <v>5.7638888888888878E-2</v>
      </c>
      <c r="L69" s="7">
        <f t="shared" si="10"/>
        <v>5.6944444444444409E-2</v>
      </c>
      <c r="M69" s="7">
        <f t="shared" si="10"/>
        <v>5.7638888888888962E-2</v>
      </c>
      <c r="N69" s="7">
        <f t="shared" si="10"/>
        <v>5.7638888888888851E-2</v>
      </c>
      <c r="O69" s="7">
        <f t="shared" si="10"/>
        <v>5.8333333333333404E-2</v>
      </c>
      <c r="P69" s="8">
        <f t="shared" si="10"/>
        <v>5.7638888888888795E-2</v>
      </c>
    </row>
    <row r="70" spans="2:16" ht="16" thickBot="1" x14ac:dyDescent="0.25">
      <c r="B70" s="260"/>
      <c r="C70" s="262"/>
      <c r="D70" s="262"/>
      <c r="E70" s="268"/>
      <c r="F70" s="258"/>
      <c r="G70" s="9">
        <v>5.347222222222222E-2</v>
      </c>
      <c r="H70" s="10">
        <v>0.1111111111111111</v>
      </c>
      <c r="I70" s="10">
        <v>0.16805555555555554</v>
      </c>
      <c r="J70" s="10">
        <v>0.22569444444444445</v>
      </c>
      <c r="K70" s="10">
        <v>0.28333333333333333</v>
      </c>
      <c r="L70" s="10">
        <v>0.34027777777777773</v>
      </c>
      <c r="M70" s="10">
        <v>0.3979166666666667</v>
      </c>
      <c r="N70" s="10">
        <v>0.45555555555555555</v>
      </c>
      <c r="O70" s="10">
        <v>0.51388888888888895</v>
      </c>
      <c r="P70" s="11">
        <v>0.57152777777777775</v>
      </c>
    </row>
    <row r="71" spans="2:16" ht="16" thickBot="1" x14ac:dyDescent="0.25"/>
    <row r="72" spans="2:16" x14ac:dyDescent="0.2">
      <c r="B72" s="2" t="s">
        <v>0</v>
      </c>
      <c r="C72" s="3" t="s">
        <v>39</v>
      </c>
      <c r="D72" s="3" t="s">
        <v>40</v>
      </c>
      <c r="E72" s="4" t="s">
        <v>15</v>
      </c>
      <c r="F72" s="5" t="s">
        <v>28</v>
      </c>
      <c r="G72" s="2" t="s">
        <v>29</v>
      </c>
      <c r="H72" s="3" t="s">
        <v>30</v>
      </c>
      <c r="I72" s="3" t="s">
        <v>31</v>
      </c>
      <c r="J72" s="3" t="s">
        <v>32</v>
      </c>
      <c r="K72" s="3" t="s">
        <v>33</v>
      </c>
      <c r="L72" s="3" t="s">
        <v>34</v>
      </c>
      <c r="M72" s="3" t="s">
        <v>35</v>
      </c>
      <c r="N72" s="3" t="s">
        <v>36</v>
      </c>
      <c r="O72" s="3" t="s">
        <v>37</v>
      </c>
      <c r="P72" s="5" t="s">
        <v>38</v>
      </c>
    </row>
    <row r="73" spans="2:16" x14ac:dyDescent="0.2">
      <c r="B73" s="259" t="s">
        <v>44</v>
      </c>
      <c r="C73" s="261" t="s">
        <v>52</v>
      </c>
      <c r="D73" s="261">
        <v>7</v>
      </c>
      <c r="E73" s="267">
        <v>7</v>
      </c>
      <c r="F73" s="257">
        <v>0.5854166666666667</v>
      </c>
      <c r="G73" s="6">
        <f>G74</f>
        <v>5.347222222222222E-2</v>
      </c>
      <c r="H73" s="7">
        <f t="shared" ref="H73:P73" si="11">H74-G74</f>
        <v>5.7638888888888885E-2</v>
      </c>
      <c r="I73" s="7">
        <f t="shared" si="11"/>
        <v>5.833333333333332E-2</v>
      </c>
      <c r="J73" s="7">
        <f t="shared" si="11"/>
        <v>5.902777777777779E-2</v>
      </c>
      <c r="K73" s="7">
        <f t="shared" si="11"/>
        <v>5.972222222222226E-2</v>
      </c>
      <c r="L73" s="7">
        <f t="shared" si="11"/>
        <v>6.0416666666666674E-2</v>
      </c>
      <c r="M73" s="7">
        <f t="shared" si="11"/>
        <v>5.9722222222222232E-2</v>
      </c>
      <c r="N73" s="7">
        <f t="shared" si="11"/>
        <v>5.9722222222222121E-2</v>
      </c>
      <c r="O73" s="7">
        <f t="shared" si="11"/>
        <v>5.9027777777777846E-2</v>
      </c>
      <c r="P73" s="8">
        <f t="shared" si="11"/>
        <v>5.8333333333333348E-2</v>
      </c>
    </row>
    <row r="74" spans="2:16" ht="16" thickBot="1" x14ac:dyDescent="0.25">
      <c r="B74" s="260"/>
      <c r="C74" s="262"/>
      <c r="D74" s="262"/>
      <c r="E74" s="268"/>
      <c r="F74" s="258"/>
      <c r="G74" s="9">
        <v>5.347222222222222E-2</v>
      </c>
      <c r="H74" s="10">
        <v>0.1111111111111111</v>
      </c>
      <c r="I74" s="10">
        <v>0.16944444444444443</v>
      </c>
      <c r="J74" s="10">
        <v>0.22847222222222222</v>
      </c>
      <c r="K74" s="10">
        <v>0.28819444444444448</v>
      </c>
      <c r="L74" s="10">
        <v>0.34861111111111115</v>
      </c>
      <c r="M74" s="10">
        <v>0.40833333333333338</v>
      </c>
      <c r="N74" s="10">
        <v>0.4680555555555555</v>
      </c>
      <c r="O74" s="10">
        <v>0.52708333333333335</v>
      </c>
      <c r="P74" s="11">
        <v>0.5854166666666667</v>
      </c>
    </row>
    <row r="75" spans="2:16" ht="16" thickBot="1" x14ac:dyDescent="0.25"/>
    <row r="76" spans="2:16" x14ac:dyDescent="0.2">
      <c r="B76" s="2" t="s">
        <v>0</v>
      </c>
      <c r="C76" s="3" t="s">
        <v>39</v>
      </c>
      <c r="D76" s="3" t="s">
        <v>40</v>
      </c>
      <c r="E76" s="4" t="s">
        <v>15</v>
      </c>
      <c r="F76" s="5" t="s">
        <v>28</v>
      </c>
      <c r="G76" s="2" t="s">
        <v>29</v>
      </c>
      <c r="H76" s="3" t="s">
        <v>30</v>
      </c>
      <c r="I76" s="3" t="s">
        <v>31</v>
      </c>
      <c r="J76" s="3" t="s">
        <v>32</v>
      </c>
      <c r="K76" s="3" t="s">
        <v>33</v>
      </c>
      <c r="L76" s="3" t="s">
        <v>34</v>
      </c>
      <c r="M76" s="3" t="s">
        <v>35</v>
      </c>
      <c r="N76" s="3" t="s">
        <v>36</v>
      </c>
      <c r="O76" s="3" t="s">
        <v>37</v>
      </c>
      <c r="P76" s="5" t="s">
        <v>38</v>
      </c>
    </row>
    <row r="77" spans="2:16" x14ac:dyDescent="0.2">
      <c r="B77" s="259" t="s">
        <v>2</v>
      </c>
      <c r="C77" s="261" t="s">
        <v>52</v>
      </c>
      <c r="D77" s="261">
        <v>8</v>
      </c>
      <c r="E77" s="267">
        <v>8</v>
      </c>
      <c r="F77" s="257">
        <v>0.60416666666666663</v>
      </c>
      <c r="G77" s="6">
        <f>G78</f>
        <v>5.5555555555555552E-2</v>
      </c>
      <c r="H77" s="7">
        <f t="shared" ref="H77:P77" si="12">H78-G78</f>
        <v>5.9722222222222218E-2</v>
      </c>
      <c r="I77" s="7">
        <f t="shared" si="12"/>
        <v>6.0416666666666688E-2</v>
      </c>
      <c r="J77" s="7">
        <f t="shared" si="12"/>
        <v>6.1111111111111116E-2</v>
      </c>
      <c r="K77" s="7">
        <f t="shared" si="12"/>
        <v>6.1111111111111088E-2</v>
      </c>
      <c r="L77" s="7">
        <f t="shared" si="12"/>
        <v>6.1805555555555558E-2</v>
      </c>
      <c r="M77" s="7">
        <f t="shared" si="12"/>
        <v>6.1805555555555558E-2</v>
      </c>
      <c r="N77" s="7">
        <f t="shared" si="12"/>
        <v>6.1805555555555558E-2</v>
      </c>
      <c r="O77" s="7">
        <f t="shared" si="12"/>
        <v>6.1805555555555614E-2</v>
      </c>
      <c r="P77" s="8">
        <f t="shared" si="12"/>
        <v>5.9027777777777679E-2</v>
      </c>
    </row>
    <row r="78" spans="2:16" ht="16" thickBot="1" x14ac:dyDescent="0.25">
      <c r="B78" s="260"/>
      <c r="C78" s="262"/>
      <c r="D78" s="262"/>
      <c r="E78" s="268"/>
      <c r="F78" s="258"/>
      <c r="G78" s="9">
        <v>5.5555555555555552E-2</v>
      </c>
      <c r="H78" s="10">
        <v>0.11527777777777777</v>
      </c>
      <c r="I78" s="10">
        <v>0.17569444444444446</v>
      </c>
      <c r="J78" s="10">
        <v>0.23680555555555557</v>
      </c>
      <c r="K78" s="10">
        <v>0.29791666666666666</v>
      </c>
      <c r="L78" s="10">
        <v>0.35972222222222222</v>
      </c>
      <c r="M78" s="10">
        <v>0.42152777777777778</v>
      </c>
      <c r="N78" s="10">
        <v>0.48333333333333334</v>
      </c>
      <c r="O78" s="10">
        <v>0.54513888888888895</v>
      </c>
      <c r="P78" s="11">
        <v>0.60416666666666663</v>
      </c>
    </row>
    <row r="79" spans="2:16" ht="16" thickBot="1" x14ac:dyDescent="0.25"/>
    <row r="80" spans="2:16" x14ac:dyDescent="0.2">
      <c r="B80" s="2" t="s">
        <v>0</v>
      </c>
      <c r="C80" s="3" t="s">
        <v>39</v>
      </c>
      <c r="D80" s="3" t="s">
        <v>40</v>
      </c>
      <c r="E80" s="4" t="s">
        <v>15</v>
      </c>
      <c r="F80" s="5" t="s">
        <v>28</v>
      </c>
      <c r="G80" s="2" t="s">
        <v>29</v>
      </c>
      <c r="H80" s="3" t="s">
        <v>30</v>
      </c>
      <c r="I80" s="3" t="s">
        <v>31</v>
      </c>
      <c r="J80" s="3" t="s">
        <v>32</v>
      </c>
      <c r="K80" s="3" t="s">
        <v>33</v>
      </c>
      <c r="L80" s="3" t="s">
        <v>34</v>
      </c>
      <c r="M80" s="3" t="s">
        <v>35</v>
      </c>
      <c r="N80" s="3" t="s">
        <v>36</v>
      </c>
      <c r="O80" s="3" t="s">
        <v>37</v>
      </c>
      <c r="P80" s="5" t="s">
        <v>38</v>
      </c>
    </row>
    <row r="81" spans="2:17" x14ac:dyDescent="0.2">
      <c r="B81" s="259" t="s">
        <v>12</v>
      </c>
      <c r="C81" s="261" t="s">
        <v>52</v>
      </c>
      <c r="D81" s="261">
        <v>9</v>
      </c>
      <c r="E81" s="267">
        <v>9</v>
      </c>
      <c r="F81" s="257">
        <v>0.61388888888888882</v>
      </c>
      <c r="G81" s="6" t="str">
        <f>G82</f>
        <v>-</v>
      </c>
      <c r="H81" s="7" t="s">
        <v>42</v>
      </c>
      <c r="I81" s="7">
        <f t="shared" ref="I81:P81" si="13">I82-H82</f>
        <v>6.2499999999999986E-2</v>
      </c>
      <c r="J81" s="7">
        <f t="shared" si="13"/>
        <v>6.1805555555555558E-2</v>
      </c>
      <c r="K81" s="7">
        <f t="shared" si="13"/>
        <v>6.2499999999999972E-2</v>
      </c>
      <c r="L81" s="7">
        <f t="shared" si="13"/>
        <v>6.1805555555555614E-2</v>
      </c>
      <c r="M81" s="7">
        <f t="shared" si="13"/>
        <v>6.3194444444444386E-2</v>
      </c>
      <c r="N81" s="7">
        <f t="shared" si="13"/>
        <v>6.1805555555555614E-2</v>
      </c>
      <c r="O81" s="7">
        <f t="shared" si="13"/>
        <v>6.25E-2</v>
      </c>
      <c r="P81" s="8">
        <f t="shared" si="13"/>
        <v>5.8333333333333237E-2</v>
      </c>
    </row>
    <row r="82" spans="2:17" ht="16" thickBot="1" x14ac:dyDescent="0.25">
      <c r="B82" s="260"/>
      <c r="C82" s="262"/>
      <c r="D82" s="262"/>
      <c r="E82" s="268"/>
      <c r="F82" s="258"/>
      <c r="G82" s="9" t="s">
        <v>42</v>
      </c>
      <c r="H82" s="10">
        <v>0.11944444444444445</v>
      </c>
      <c r="I82" s="10">
        <v>0.18194444444444444</v>
      </c>
      <c r="J82" s="10">
        <v>0.24374999999999999</v>
      </c>
      <c r="K82" s="10">
        <v>0.30624999999999997</v>
      </c>
      <c r="L82" s="10">
        <v>0.36805555555555558</v>
      </c>
      <c r="M82" s="10">
        <v>0.43124999999999997</v>
      </c>
      <c r="N82" s="10">
        <v>0.49305555555555558</v>
      </c>
      <c r="O82" s="10">
        <v>0.55555555555555558</v>
      </c>
      <c r="P82" s="11">
        <v>0.61388888888888882</v>
      </c>
    </row>
    <row r="83" spans="2:17" ht="16" thickBot="1" x14ac:dyDescent="0.25"/>
    <row r="84" spans="2:17" x14ac:dyDescent="0.2">
      <c r="B84" s="2" t="s">
        <v>0</v>
      </c>
      <c r="C84" s="3" t="s">
        <v>39</v>
      </c>
      <c r="D84" s="3" t="s">
        <v>40</v>
      </c>
      <c r="E84" s="4" t="s">
        <v>15</v>
      </c>
      <c r="F84" s="5" t="s">
        <v>28</v>
      </c>
      <c r="G84" s="2" t="s">
        <v>29</v>
      </c>
      <c r="H84" s="3" t="s">
        <v>30</v>
      </c>
      <c r="I84" s="3" t="s">
        <v>31</v>
      </c>
      <c r="J84" s="3" t="s">
        <v>32</v>
      </c>
      <c r="K84" s="3" t="s">
        <v>33</v>
      </c>
      <c r="L84" s="3" t="s">
        <v>34</v>
      </c>
      <c r="M84" s="3" t="s">
        <v>35</v>
      </c>
      <c r="N84" s="3" t="s">
        <v>36</v>
      </c>
      <c r="O84" s="3" t="s">
        <v>37</v>
      </c>
      <c r="P84" s="5" t="s">
        <v>38</v>
      </c>
    </row>
    <row r="85" spans="2:17" x14ac:dyDescent="0.2">
      <c r="B85" s="259" t="s">
        <v>21</v>
      </c>
      <c r="C85" s="261" t="s">
        <v>52</v>
      </c>
      <c r="D85" s="261">
        <v>10</v>
      </c>
      <c r="E85" s="267">
        <v>10</v>
      </c>
      <c r="F85" s="257">
        <v>0.75208333333333333</v>
      </c>
      <c r="G85" s="6">
        <f>G86</f>
        <v>7.0833333333333331E-2</v>
      </c>
      <c r="H85" s="7">
        <f t="shared" ref="H85:P85" si="14">H86-G86</f>
        <v>7.5000000000000011E-2</v>
      </c>
      <c r="I85" s="7">
        <f t="shared" si="14"/>
        <v>7.8472222222222221E-2</v>
      </c>
      <c r="J85" s="7">
        <f t="shared" si="14"/>
        <v>7.9861111111111077E-2</v>
      </c>
      <c r="K85" s="7">
        <f t="shared" si="14"/>
        <v>7.3611111111111127E-2</v>
      </c>
      <c r="L85" s="7">
        <f t="shared" si="14"/>
        <v>7.7083333333333337E-2</v>
      </c>
      <c r="M85" s="7">
        <f t="shared" si="14"/>
        <v>7.6388888888888895E-2</v>
      </c>
      <c r="N85" s="7">
        <f t="shared" si="14"/>
        <v>7.4305555555555514E-2</v>
      </c>
      <c r="O85" s="7">
        <f t="shared" si="14"/>
        <v>7.5694444444444509E-2</v>
      </c>
      <c r="P85" s="8">
        <f t="shared" si="14"/>
        <v>7.0833333333333304E-2</v>
      </c>
    </row>
    <row r="86" spans="2:17" ht="15" customHeight="1" thickBot="1" x14ac:dyDescent="0.25">
      <c r="B86" s="260"/>
      <c r="C86" s="262"/>
      <c r="D86" s="262"/>
      <c r="E86" s="268"/>
      <c r="F86" s="258"/>
      <c r="G86" s="9">
        <v>7.0833333333333331E-2</v>
      </c>
      <c r="H86" s="10">
        <v>0.14583333333333334</v>
      </c>
      <c r="I86" s="10">
        <v>0.22430555555555556</v>
      </c>
      <c r="J86" s="10">
        <v>0.30416666666666664</v>
      </c>
      <c r="K86" s="10">
        <v>0.37777777777777777</v>
      </c>
      <c r="L86" s="10">
        <v>0.4548611111111111</v>
      </c>
      <c r="M86" s="10">
        <v>0.53125</v>
      </c>
      <c r="N86" s="10">
        <v>0.60555555555555551</v>
      </c>
      <c r="O86" s="10">
        <v>0.68125000000000002</v>
      </c>
      <c r="P86" s="11">
        <v>0.75208333333333333</v>
      </c>
    </row>
    <row r="87" spans="2:17" ht="16" thickBot="1" x14ac:dyDescent="0.25">
      <c r="Q87" s="12"/>
    </row>
    <row r="88" spans="2:17" x14ac:dyDescent="0.2">
      <c r="B88" s="2" t="s">
        <v>0</v>
      </c>
      <c r="C88" s="3" t="s">
        <v>39</v>
      </c>
      <c r="D88" s="3" t="s">
        <v>40</v>
      </c>
      <c r="E88" s="4" t="s">
        <v>15</v>
      </c>
      <c r="F88" s="5" t="s">
        <v>28</v>
      </c>
      <c r="G88" s="2" t="s">
        <v>29</v>
      </c>
      <c r="H88" s="3" t="s">
        <v>30</v>
      </c>
      <c r="I88" s="3" t="s">
        <v>31</v>
      </c>
      <c r="J88" s="3" t="s">
        <v>32</v>
      </c>
      <c r="K88" s="3" t="s">
        <v>33</v>
      </c>
      <c r="L88" s="3" t="s">
        <v>34</v>
      </c>
      <c r="M88" s="3" t="s">
        <v>35</v>
      </c>
      <c r="N88" s="3" t="s">
        <v>36</v>
      </c>
      <c r="O88" s="3" t="s">
        <v>37</v>
      </c>
      <c r="P88" s="5" t="s">
        <v>38</v>
      </c>
    </row>
    <row r="89" spans="2:17" x14ac:dyDescent="0.2">
      <c r="B89" s="259" t="s">
        <v>43</v>
      </c>
      <c r="C89" s="261" t="s">
        <v>52</v>
      </c>
      <c r="D89" s="261">
        <v>11</v>
      </c>
      <c r="E89" s="267">
        <v>11</v>
      </c>
      <c r="F89" s="257">
        <v>0.75902777777777775</v>
      </c>
      <c r="G89" s="6">
        <f>G90</f>
        <v>6.7361111111111108E-2</v>
      </c>
      <c r="H89" s="7">
        <f t="shared" ref="H89:P89" si="15">H90-G90</f>
        <v>7.3611111111111113E-2</v>
      </c>
      <c r="I89" s="7">
        <f t="shared" si="15"/>
        <v>7.5694444444444453E-2</v>
      </c>
      <c r="J89" s="7">
        <f t="shared" si="15"/>
        <v>7.7083333333333337E-2</v>
      </c>
      <c r="K89" s="7">
        <f t="shared" si="15"/>
        <v>7.8472222222222221E-2</v>
      </c>
      <c r="L89" s="7">
        <f t="shared" si="15"/>
        <v>7.7083333333333337E-2</v>
      </c>
      <c r="M89" s="7">
        <f t="shared" si="15"/>
        <v>7.9861111111111105E-2</v>
      </c>
      <c r="N89" s="7">
        <f t="shared" si="15"/>
        <v>7.7083333333333393E-2</v>
      </c>
      <c r="O89" s="7">
        <f t="shared" si="15"/>
        <v>7.9166666666666607E-2</v>
      </c>
      <c r="P89" s="8">
        <f t="shared" si="15"/>
        <v>7.3611111111111072E-2</v>
      </c>
    </row>
    <row r="90" spans="2:17" ht="16" thickBot="1" x14ac:dyDescent="0.25">
      <c r="B90" s="260"/>
      <c r="C90" s="262"/>
      <c r="D90" s="262"/>
      <c r="E90" s="268"/>
      <c r="F90" s="258"/>
      <c r="G90" s="9">
        <v>6.7361111111111108E-2</v>
      </c>
      <c r="H90" s="10">
        <v>0.14097222222222222</v>
      </c>
      <c r="I90" s="10">
        <v>0.21666666666666667</v>
      </c>
      <c r="J90" s="10">
        <v>0.29375000000000001</v>
      </c>
      <c r="K90" s="10">
        <v>0.37222222222222223</v>
      </c>
      <c r="L90" s="10">
        <v>0.44930555555555557</v>
      </c>
      <c r="M90" s="10">
        <v>0.52916666666666667</v>
      </c>
      <c r="N90" s="10">
        <v>0.60625000000000007</v>
      </c>
      <c r="O90" s="10">
        <v>0.68541666666666667</v>
      </c>
      <c r="P90" s="11">
        <v>0.75902777777777775</v>
      </c>
    </row>
    <row r="91" spans="2:17" ht="16" thickBot="1" x14ac:dyDescent="0.25"/>
    <row r="92" spans="2:17" x14ac:dyDescent="0.2">
      <c r="B92" s="2" t="s">
        <v>0</v>
      </c>
      <c r="C92" s="3" t="s">
        <v>39</v>
      </c>
      <c r="D92" s="3" t="s">
        <v>40</v>
      </c>
      <c r="E92" s="4" t="s">
        <v>15</v>
      </c>
      <c r="F92" s="5" t="s">
        <v>28</v>
      </c>
      <c r="G92" s="2" t="s">
        <v>29</v>
      </c>
      <c r="H92" s="3" t="s">
        <v>30</v>
      </c>
      <c r="I92" s="3" t="s">
        <v>31</v>
      </c>
      <c r="J92" s="3" t="s">
        <v>32</v>
      </c>
      <c r="K92" s="3" t="s">
        <v>33</v>
      </c>
      <c r="L92" s="3" t="s">
        <v>34</v>
      </c>
      <c r="M92" s="3" t="s">
        <v>35</v>
      </c>
      <c r="N92" s="3" t="s">
        <v>36</v>
      </c>
      <c r="O92" s="3" t="s">
        <v>37</v>
      </c>
      <c r="P92" s="5" t="s">
        <v>38</v>
      </c>
    </row>
    <row r="93" spans="2:17" x14ac:dyDescent="0.2">
      <c r="B93" s="259" t="s">
        <v>27</v>
      </c>
      <c r="C93" s="261" t="s">
        <v>52</v>
      </c>
      <c r="D93" s="261">
        <v>12</v>
      </c>
      <c r="E93" s="267">
        <v>12</v>
      </c>
      <c r="F93" s="257">
        <v>0.76111111111111107</v>
      </c>
      <c r="G93" s="6">
        <f>G94</f>
        <v>6.7361111111111108E-2</v>
      </c>
      <c r="H93" s="7">
        <f t="shared" ref="H93:P93" si="16">H94-G94</f>
        <v>7.2916666666666671E-2</v>
      </c>
      <c r="I93" s="7">
        <f t="shared" si="16"/>
        <v>7.4305555555555569E-2</v>
      </c>
      <c r="J93" s="7">
        <f t="shared" si="16"/>
        <v>7.6388888888888895E-2</v>
      </c>
      <c r="K93" s="7">
        <f t="shared" si="16"/>
        <v>7.8472222222222221E-2</v>
      </c>
      <c r="L93" s="7">
        <f t="shared" si="16"/>
        <v>7.7777777777777724E-2</v>
      </c>
      <c r="M93" s="7">
        <f t="shared" si="16"/>
        <v>7.986111111111116E-2</v>
      </c>
      <c r="N93" s="7">
        <f t="shared" si="16"/>
        <v>7.9861111111111049E-2</v>
      </c>
      <c r="O93" s="7">
        <f t="shared" si="16"/>
        <v>7.986111111111116E-2</v>
      </c>
      <c r="P93" s="8">
        <f t="shared" si="16"/>
        <v>7.4305555555555514E-2</v>
      </c>
    </row>
    <row r="94" spans="2:17" ht="15" customHeight="1" thickBot="1" x14ac:dyDescent="0.25">
      <c r="B94" s="260"/>
      <c r="C94" s="262"/>
      <c r="D94" s="262"/>
      <c r="E94" s="268"/>
      <c r="F94" s="258"/>
      <c r="G94" s="9">
        <v>6.7361111111111108E-2</v>
      </c>
      <c r="H94" s="10">
        <v>0.14027777777777778</v>
      </c>
      <c r="I94" s="10">
        <v>0.21458333333333335</v>
      </c>
      <c r="J94" s="10">
        <v>0.29097222222222224</v>
      </c>
      <c r="K94" s="10">
        <v>0.36944444444444446</v>
      </c>
      <c r="L94" s="10">
        <v>0.44722222222222219</v>
      </c>
      <c r="M94" s="10">
        <v>0.52708333333333335</v>
      </c>
      <c r="N94" s="10">
        <v>0.6069444444444444</v>
      </c>
      <c r="O94" s="10">
        <v>0.68680555555555556</v>
      </c>
      <c r="P94" s="11">
        <v>0.76111111111111107</v>
      </c>
    </row>
    <row r="95" spans="2:17" ht="16" thickBot="1" x14ac:dyDescent="0.25"/>
    <row r="96" spans="2:17" x14ac:dyDescent="0.2">
      <c r="B96" s="2" t="s">
        <v>0</v>
      </c>
      <c r="C96" s="3" t="s">
        <v>39</v>
      </c>
      <c r="D96" s="3" t="s">
        <v>40</v>
      </c>
      <c r="E96" s="4" t="s">
        <v>15</v>
      </c>
      <c r="F96" s="5" t="s">
        <v>28</v>
      </c>
      <c r="G96" s="2" t="s">
        <v>29</v>
      </c>
      <c r="H96" s="3" t="s">
        <v>30</v>
      </c>
      <c r="I96" s="3" t="s">
        <v>31</v>
      </c>
      <c r="J96" s="3" t="s">
        <v>32</v>
      </c>
      <c r="K96" s="3" t="s">
        <v>33</v>
      </c>
      <c r="L96" s="3" t="s">
        <v>34</v>
      </c>
      <c r="M96" s="3" t="s">
        <v>35</v>
      </c>
      <c r="N96" s="3" t="s">
        <v>36</v>
      </c>
      <c r="O96" s="3" t="s">
        <v>37</v>
      </c>
      <c r="P96" s="5" t="s">
        <v>38</v>
      </c>
    </row>
    <row r="97" spans="2:16" x14ac:dyDescent="0.2">
      <c r="B97" s="259" t="s">
        <v>53</v>
      </c>
      <c r="C97" s="261" t="s">
        <v>52</v>
      </c>
      <c r="D97" s="261">
        <v>13</v>
      </c>
      <c r="E97" s="263">
        <v>13</v>
      </c>
      <c r="F97" s="257">
        <v>0.7631944444444444</v>
      </c>
      <c r="G97" s="6">
        <f>G98</f>
        <v>7.013888888888889E-2</v>
      </c>
      <c r="H97" s="7">
        <f t="shared" ref="H97" si="17">H98-G98</f>
        <v>7.7083333333333337E-2</v>
      </c>
      <c r="I97" s="7">
        <f t="shared" ref="I97" si="18">I98-H98</f>
        <v>7.8472222222222221E-2</v>
      </c>
      <c r="J97" s="7">
        <f t="shared" ref="J97" si="19">J98-I98</f>
        <v>7.7083333333333309E-2</v>
      </c>
      <c r="K97" s="7">
        <f t="shared" ref="K97" si="20">K98-J98</f>
        <v>7.7083333333333393E-2</v>
      </c>
      <c r="L97" s="7">
        <f t="shared" ref="L97" si="21">L98-K98</f>
        <v>7.7777777777777724E-2</v>
      </c>
      <c r="M97" s="7">
        <f t="shared" ref="M97" si="22">M98-L98</f>
        <v>7.7777777777777779E-2</v>
      </c>
      <c r="N97" s="7">
        <f t="shared" ref="N97" si="23">N98-M98</f>
        <v>7.7777777777777835E-2</v>
      </c>
      <c r="O97" s="7">
        <f t="shared" ref="O97" si="24">O98-N98</f>
        <v>7.7083333333333282E-2</v>
      </c>
      <c r="P97" s="8">
        <f t="shared" ref="P97" si="25">P98-O98</f>
        <v>7.291666666666663E-2</v>
      </c>
    </row>
    <row r="98" spans="2:16" ht="16" thickBot="1" x14ac:dyDescent="0.25">
      <c r="B98" s="260"/>
      <c r="C98" s="262"/>
      <c r="D98" s="262"/>
      <c r="E98" s="264"/>
      <c r="F98" s="258"/>
      <c r="G98" s="9">
        <v>7.013888888888889E-2</v>
      </c>
      <c r="H98" s="10">
        <v>0.14722222222222223</v>
      </c>
      <c r="I98" s="10">
        <v>0.22569444444444445</v>
      </c>
      <c r="J98" s="10">
        <v>0.30277777777777776</v>
      </c>
      <c r="K98" s="10">
        <v>0.37986111111111115</v>
      </c>
      <c r="L98" s="10">
        <v>0.45763888888888887</v>
      </c>
      <c r="M98" s="10">
        <v>0.53541666666666665</v>
      </c>
      <c r="N98" s="10">
        <v>0.61319444444444449</v>
      </c>
      <c r="O98" s="10">
        <v>0.69027777777777777</v>
      </c>
      <c r="P98" s="11">
        <v>0.7631944444444444</v>
      </c>
    </row>
    <row r="99" spans="2:16" ht="16" thickBot="1" x14ac:dyDescent="0.25"/>
    <row r="100" spans="2:16" x14ac:dyDescent="0.2">
      <c r="B100" s="2" t="s">
        <v>0</v>
      </c>
      <c r="C100" s="3" t="s">
        <v>39</v>
      </c>
      <c r="D100" s="3" t="s">
        <v>40</v>
      </c>
      <c r="E100" s="4" t="s">
        <v>15</v>
      </c>
      <c r="F100" s="5" t="s">
        <v>28</v>
      </c>
      <c r="G100" s="2" t="s">
        <v>29</v>
      </c>
      <c r="H100" s="3" t="s">
        <v>30</v>
      </c>
      <c r="I100" s="3" t="s">
        <v>31</v>
      </c>
      <c r="J100" s="3" t="s">
        <v>32</v>
      </c>
      <c r="K100" s="3" t="s">
        <v>33</v>
      </c>
      <c r="L100" s="3" t="s">
        <v>34</v>
      </c>
      <c r="M100" s="3" t="s">
        <v>35</v>
      </c>
      <c r="N100" s="3" t="s">
        <v>36</v>
      </c>
      <c r="O100" s="3" t="s">
        <v>37</v>
      </c>
      <c r="P100" s="5" t="s">
        <v>38</v>
      </c>
    </row>
    <row r="101" spans="2:16" x14ac:dyDescent="0.2">
      <c r="B101" s="259" t="s">
        <v>11</v>
      </c>
      <c r="C101" s="261" t="s">
        <v>52</v>
      </c>
      <c r="D101" s="261">
        <v>14</v>
      </c>
      <c r="E101" s="267">
        <v>14</v>
      </c>
      <c r="F101" s="257">
        <v>0.77361111111111114</v>
      </c>
      <c r="G101" s="6">
        <f>G102</f>
        <v>7.013888888888889E-2</v>
      </c>
      <c r="H101" s="7">
        <f t="shared" ref="H101:P101" si="26">H102-G102</f>
        <v>7.6388888888888895E-2</v>
      </c>
      <c r="I101" s="7">
        <f t="shared" si="26"/>
        <v>7.7777777777777779E-2</v>
      </c>
      <c r="J101" s="7">
        <f t="shared" si="26"/>
        <v>7.9166666666666635E-2</v>
      </c>
      <c r="K101" s="7">
        <f t="shared" si="26"/>
        <v>7.9861111111111105E-2</v>
      </c>
      <c r="L101" s="7">
        <f t="shared" si="26"/>
        <v>7.986111111111116E-2</v>
      </c>
      <c r="M101" s="7">
        <f t="shared" si="26"/>
        <v>7.8472222222222165E-2</v>
      </c>
      <c r="N101" s="7">
        <f t="shared" si="26"/>
        <v>7.8472222222222276E-2</v>
      </c>
      <c r="O101" s="7">
        <f t="shared" si="26"/>
        <v>7.8472222222222165E-2</v>
      </c>
      <c r="P101" s="8">
        <f t="shared" si="26"/>
        <v>7.5000000000000067E-2</v>
      </c>
    </row>
    <row r="102" spans="2:16" ht="15" customHeight="1" thickBot="1" x14ac:dyDescent="0.25">
      <c r="B102" s="260"/>
      <c r="C102" s="262"/>
      <c r="D102" s="262"/>
      <c r="E102" s="268"/>
      <c r="F102" s="258"/>
      <c r="G102" s="9">
        <v>7.013888888888889E-2</v>
      </c>
      <c r="H102" s="10">
        <v>0.14652777777777778</v>
      </c>
      <c r="I102" s="10">
        <v>0.22430555555555556</v>
      </c>
      <c r="J102" s="10">
        <v>0.3034722222222222</v>
      </c>
      <c r="K102" s="10">
        <v>0.3833333333333333</v>
      </c>
      <c r="L102" s="10">
        <v>0.46319444444444446</v>
      </c>
      <c r="M102" s="10">
        <v>0.54166666666666663</v>
      </c>
      <c r="N102" s="10">
        <v>0.62013888888888891</v>
      </c>
      <c r="O102" s="10">
        <v>0.69861111111111107</v>
      </c>
      <c r="P102" s="11">
        <v>0.77361111111111114</v>
      </c>
    </row>
    <row r="103" spans="2:16" ht="16" thickBot="1" x14ac:dyDescent="0.25"/>
    <row r="104" spans="2:16" x14ac:dyDescent="0.2">
      <c r="B104" s="2" t="s">
        <v>0</v>
      </c>
      <c r="C104" s="3" t="s">
        <v>39</v>
      </c>
      <c r="D104" s="3" t="s">
        <v>40</v>
      </c>
      <c r="E104" s="4" t="s">
        <v>15</v>
      </c>
      <c r="F104" s="5" t="s">
        <v>28</v>
      </c>
      <c r="G104" s="2" t="s">
        <v>29</v>
      </c>
      <c r="H104" s="3" t="s">
        <v>30</v>
      </c>
      <c r="I104" s="3" t="s">
        <v>31</v>
      </c>
      <c r="J104" s="3" t="s">
        <v>32</v>
      </c>
      <c r="K104" s="3" t="s">
        <v>33</v>
      </c>
      <c r="L104" s="3" t="s">
        <v>34</v>
      </c>
      <c r="M104" s="3" t="s">
        <v>35</v>
      </c>
      <c r="N104" s="3" t="s">
        <v>36</v>
      </c>
      <c r="O104" s="3" t="s">
        <v>37</v>
      </c>
      <c r="P104" s="5" t="s">
        <v>38</v>
      </c>
    </row>
    <row r="105" spans="2:16" x14ac:dyDescent="0.2">
      <c r="B105" s="259" t="s">
        <v>24</v>
      </c>
      <c r="C105" s="261" t="s">
        <v>52</v>
      </c>
      <c r="D105" s="261">
        <v>15</v>
      </c>
      <c r="E105" s="267">
        <v>15</v>
      </c>
      <c r="F105" s="257">
        <v>0.78472222222222221</v>
      </c>
      <c r="G105" s="6">
        <f>G106</f>
        <v>6.805555555555555E-2</v>
      </c>
      <c r="H105" s="7">
        <f t="shared" ref="H105:P105" si="27">H106-G106</f>
        <v>7.7083333333333351E-2</v>
      </c>
      <c r="I105" s="7">
        <f t="shared" si="27"/>
        <v>7.9166666666666663E-2</v>
      </c>
      <c r="J105" s="7">
        <f t="shared" si="27"/>
        <v>8.0555555555555519E-2</v>
      </c>
      <c r="K105" s="7">
        <f t="shared" si="27"/>
        <v>8.0555555555555602E-2</v>
      </c>
      <c r="L105" s="7">
        <f t="shared" si="27"/>
        <v>7.9166666666666663E-2</v>
      </c>
      <c r="M105" s="7">
        <f t="shared" si="27"/>
        <v>8.0555555555555602E-2</v>
      </c>
      <c r="N105" s="7">
        <f t="shared" si="27"/>
        <v>7.9861111111111049E-2</v>
      </c>
      <c r="O105" s="7">
        <f t="shared" si="27"/>
        <v>8.0555555555555602E-2</v>
      </c>
      <c r="P105" s="8">
        <f t="shared" si="27"/>
        <v>7.9166666666666607E-2</v>
      </c>
    </row>
    <row r="106" spans="2:16" ht="15" customHeight="1" thickBot="1" x14ac:dyDescent="0.25">
      <c r="B106" s="260"/>
      <c r="C106" s="262"/>
      <c r="D106" s="262"/>
      <c r="E106" s="268"/>
      <c r="F106" s="258"/>
      <c r="G106" s="9">
        <v>6.805555555555555E-2</v>
      </c>
      <c r="H106" s="10">
        <v>0.1451388888888889</v>
      </c>
      <c r="I106" s="10">
        <v>0.22430555555555556</v>
      </c>
      <c r="J106" s="10">
        <v>0.30486111111111108</v>
      </c>
      <c r="K106" s="10">
        <v>0.38541666666666669</v>
      </c>
      <c r="L106" s="10">
        <v>0.46458333333333335</v>
      </c>
      <c r="M106" s="10">
        <v>0.54513888888888895</v>
      </c>
      <c r="N106" s="10">
        <v>0.625</v>
      </c>
      <c r="O106" s="10">
        <v>0.7055555555555556</v>
      </c>
      <c r="P106" s="11">
        <v>0.78472222222222221</v>
      </c>
    </row>
    <row r="107" spans="2:16" ht="16" thickBot="1" x14ac:dyDescent="0.25"/>
    <row r="108" spans="2:16" x14ac:dyDescent="0.2">
      <c r="B108" s="2" t="s">
        <v>0</v>
      </c>
      <c r="C108" s="3" t="s">
        <v>39</v>
      </c>
      <c r="D108" s="3" t="s">
        <v>40</v>
      </c>
      <c r="E108" s="4" t="s">
        <v>15</v>
      </c>
      <c r="F108" s="5" t="s">
        <v>28</v>
      </c>
      <c r="G108" s="2" t="s">
        <v>29</v>
      </c>
      <c r="H108" s="3" t="s">
        <v>30</v>
      </c>
      <c r="I108" s="3" t="s">
        <v>31</v>
      </c>
      <c r="J108" s="3" t="s">
        <v>32</v>
      </c>
      <c r="K108" s="3" t="s">
        <v>33</v>
      </c>
      <c r="L108" s="3" t="s">
        <v>34</v>
      </c>
      <c r="M108" s="3" t="s">
        <v>35</v>
      </c>
      <c r="N108" s="3" t="s">
        <v>36</v>
      </c>
      <c r="O108" s="3" t="s">
        <v>37</v>
      </c>
      <c r="P108" s="5" t="s">
        <v>38</v>
      </c>
    </row>
    <row r="109" spans="2:16" x14ac:dyDescent="0.2">
      <c r="B109" s="259" t="s">
        <v>26</v>
      </c>
      <c r="C109" s="261" t="s">
        <v>52</v>
      </c>
      <c r="D109" s="261">
        <v>16</v>
      </c>
      <c r="E109" s="267">
        <v>16</v>
      </c>
      <c r="F109" s="257">
        <v>0.82430555555555562</v>
      </c>
      <c r="G109" s="6">
        <f>G110</f>
        <v>7.1527777777777787E-2</v>
      </c>
      <c r="H109" s="7">
        <f t="shared" ref="H109:P109" si="28">H110-G110</f>
        <v>8.1944444444444445E-2</v>
      </c>
      <c r="I109" s="7">
        <f t="shared" si="28"/>
        <v>8.2638888888888901E-2</v>
      </c>
      <c r="J109" s="7">
        <f t="shared" si="28"/>
        <v>8.3333333333333343E-2</v>
      </c>
      <c r="K109" s="7">
        <f t="shared" si="28"/>
        <v>8.6111111111111027E-2</v>
      </c>
      <c r="L109" s="7">
        <f t="shared" si="28"/>
        <v>8.6111111111111194E-2</v>
      </c>
      <c r="M109" s="7">
        <f t="shared" si="28"/>
        <v>8.4722222222222254E-2</v>
      </c>
      <c r="N109" s="7">
        <f t="shared" si="28"/>
        <v>8.4027777777777701E-2</v>
      </c>
      <c r="O109" s="7">
        <f t="shared" si="28"/>
        <v>8.5416666666666585E-2</v>
      </c>
      <c r="P109" s="8">
        <f t="shared" si="28"/>
        <v>7.8472222222222388E-2</v>
      </c>
    </row>
    <row r="110" spans="2:16" ht="15" customHeight="1" thickBot="1" x14ac:dyDescent="0.25">
      <c r="B110" s="260"/>
      <c r="C110" s="262"/>
      <c r="D110" s="262"/>
      <c r="E110" s="268"/>
      <c r="F110" s="258"/>
      <c r="G110" s="9">
        <v>7.1527777777777787E-2</v>
      </c>
      <c r="H110" s="10">
        <v>0.15347222222222223</v>
      </c>
      <c r="I110" s="10">
        <v>0.23611111111111113</v>
      </c>
      <c r="J110" s="10">
        <v>0.31944444444444448</v>
      </c>
      <c r="K110" s="10">
        <v>0.4055555555555555</v>
      </c>
      <c r="L110" s="10">
        <v>0.4916666666666667</v>
      </c>
      <c r="M110" s="10">
        <v>0.57638888888888895</v>
      </c>
      <c r="N110" s="10">
        <v>0.66041666666666665</v>
      </c>
      <c r="O110" s="10">
        <v>0.74583333333333324</v>
      </c>
      <c r="P110" s="11">
        <v>0.82430555555555562</v>
      </c>
    </row>
    <row r="111" spans="2:16" ht="16" thickBot="1" x14ac:dyDescent="0.25"/>
    <row r="112" spans="2:16" x14ac:dyDescent="0.2">
      <c r="B112" s="2" t="s">
        <v>0</v>
      </c>
      <c r="C112" s="3" t="s">
        <v>39</v>
      </c>
      <c r="D112" s="3" t="s">
        <v>40</v>
      </c>
      <c r="E112" s="4" t="s">
        <v>15</v>
      </c>
      <c r="F112" s="5" t="s">
        <v>28</v>
      </c>
      <c r="G112" s="2" t="s">
        <v>29</v>
      </c>
      <c r="H112" s="3" t="s">
        <v>30</v>
      </c>
      <c r="I112" s="3" t="s">
        <v>31</v>
      </c>
      <c r="J112" s="3" t="s">
        <v>32</v>
      </c>
      <c r="K112" s="3" t="s">
        <v>33</v>
      </c>
      <c r="L112" s="3" t="s">
        <v>34</v>
      </c>
      <c r="M112" s="3" t="s">
        <v>35</v>
      </c>
      <c r="N112" s="3" t="s">
        <v>36</v>
      </c>
      <c r="O112" s="3" t="s">
        <v>37</v>
      </c>
      <c r="P112" s="5" t="s">
        <v>38</v>
      </c>
    </row>
    <row r="113" spans="2:16" x14ac:dyDescent="0.2">
      <c r="B113" s="259" t="s">
        <v>20</v>
      </c>
      <c r="C113" s="261" t="s">
        <v>52</v>
      </c>
      <c r="D113" s="261">
        <v>17</v>
      </c>
      <c r="E113" s="267">
        <v>17</v>
      </c>
      <c r="F113" s="257">
        <v>0.84513888888888899</v>
      </c>
      <c r="G113" s="6">
        <f>G114</f>
        <v>7.4999999999999997E-2</v>
      </c>
      <c r="H113" s="7">
        <f t="shared" ref="H113:P113" si="29">H114-G114</f>
        <v>8.1250000000000003E-2</v>
      </c>
      <c r="I113" s="7">
        <f t="shared" si="29"/>
        <v>8.4722222222222227E-2</v>
      </c>
      <c r="J113" s="7">
        <f t="shared" si="29"/>
        <v>8.6805555555555552E-2</v>
      </c>
      <c r="K113" s="7">
        <f t="shared" si="29"/>
        <v>8.6111111111111138E-2</v>
      </c>
      <c r="L113" s="7">
        <f t="shared" si="29"/>
        <v>8.4027777777777701E-2</v>
      </c>
      <c r="M113" s="7">
        <f t="shared" si="29"/>
        <v>8.819444444444452E-2</v>
      </c>
      <c r="N113" s="7">
        <f t="shared" si="29"/>
        <v>8.4722222222222254E-2</v>
      </c>
      <c r="O113" s="7">
        <f t="shared" si="29"/>
        <v>8.8194444444444353E-2</v>
      </c>
      <c r="P113" s="8">
        <f t="shared" si="29"/>
        <v>8.6111111111111249E-2</v>
      </c>
    </row>
    <row r="114" spans="2:16" ht="15" customHeight="1" thickBot="1" x14ac:dyDescent="0.25">
      <c r="B114" s="260"/>
      <c r="C114" s="262"/>
      <c r="D114" s="262"/>
      <c r="E114" s="268"/>
      <c r="F114" s="258"/>
      <c r="G114" s="9">
        <v>7.4999999999999997E-2</v>
      </c>
      <c r="H114" s="10">
        <v>0.15625</v>
      </c>
      <c r="I114" s="10">
        <v>0.24097222222222223</v>
      </c>
      <c r="J114" s="10">
        <v>0.32777777777777778</v>
      </c>
      <c r="K114" s="10">
        <v>0.41388888888888892</v>
      </c>
      <c r="L114" s="10">
        <v>0.49791666666666662</v>
      </c>
      <c r="M114" s="10">
        <v>0.58611111111111114</v>
      </c>
      <c r="N114" s="10">
        <v>0.67083333333333339</v>
      </c>
      <c r="O114" s="10">
        <v>0.75902777777777775</v>
      </c>
      <c r="P114" s="11">
        <v>0.84513888888888899</v>
      </c>
    </row>
    <row r="117" spans="2:16" x14ac:dyDescent="0.2">
      <c r="B117" s="271" t="s">
        <v>59</v>
      </c>
      <c r="C117" s="271"/>
      <c r="D117" s="271"/>
      <c r="E117" s="271"/>
      <c r="F117" s="271"/>
      <c r="G117" s="271"/>
      <c r="H117" s="271"/>
      <c r="I117" s="271"/>
      <c r="J117" s="271"/>
    </row>
    <row r="118" spans="2:16" ht="16" thickBot="1" x14ac:dyDescent="0.25">
      <c r="B118" s="272"/>
      <c r="C118" s="272"/>
      <c r="D118" s="272"/>
      <c r="E118" s="272"/>
      <c r="F118" s="272"/>
      <c r="G118" s="272"/>
      <c r="H118" s="272"/>
      <c r="I118" s="272"/>
      <c r="J118" s="272"/>
    </row>
    <row r="119" spans="2:16" x14ac:dyDescent="0.2">
      <c r="B119" s="2" t="s">
        <v>0</v>
      </c>
      <c r="C119" s="3" t="s">
        <v>39</v>
      </c>
      <c r="D119" s="3" t="s">
        <v>40</v>
      </c>
      <c r="E119" s="4" t="s">
        <v>15</v>
      </c>
      <c r="F119" s="5" t="s">
        <v>28</v>
      </c>
      <c r="G119" s="2" t="s">
        <v>29</v>
      </c>
      <c r="H119" s="3" t="s">
        <v>30</v>
      </c>
      <c r="I119" s="3" t="s">
        <v>31</v>
      </c>
      <c r="J119" s="3" t="s">
        <v>32</v>
      </c>
      <c r="K119" s="3" t="s">
        <v>33</v>
      </c>
      <c r="L119" s="3" t="s">
        <v>34</v>
      </c>
      <c r="M119" s="3" t="s">
        <v>35</v>
      </c>
      <c r="N119" s="3" t="s">
        <v>36</v>
      </c>
      <c r="O119" s="3" t="s">
        <v>37</v>
      </c>
      <c r="P119" s="5" t="s">
        <v>38</v>
      </c>
    </row>
    <row r="120" spans="2:16" x14ac:dyDescent="0.2">
      <c r="B120" s="259" t="s">
        <v>55</v>
      </c>
      <c r="C120" s="261" t="s">
        <v>54</v>
      </c>
      <c r="D120" s="261">
        <v>1</v>
      </c>
      <c r="E120" s="263">
        <v>1</v>
      </c>
      <c r="F120" s="257">
        <v>0.69305555555555554</v>
      </c>
      <c r="G120" s="6">
        <f>G121</f>
        <v>5.6944444444444443E-2</v>
      </c>
      <c r="H120" s="7">
        <f t="shared" ref="H120:P120" si="30">H121-G121</f>
        <v>6.666666666666668E-2</v>
      </c>
      <c r="I120" s="7">
        <f t="shared" si="30"/>
        <v>6.944444444444442E-2</v>
      </c>
      <c r="J120" s="7">
        <f t="shared" si="30"/>
        <v>7.1527777777777801E-2</v>
      </c>
      <c r="K120" s="7">
        <f t="shared" si="30"/>
        <v>6.9444444444444475E-2</v>
      </c>
      <c r="L120" s="7">
        <f t="shared" si="30"/>
        <v>7.2222222222222188E-2</v>
      </c>
      <c r="M120" s="7">
        <f t="shared" si="30"/>
        <v>7.2222222222222188E-2</v>
      </c>
      <c r="N120" s="7">
        <f t="shared" si="30"/>
        <v>7.2222222222222299E-2</v>
      </c>
      <c r="O120" s="7">
        <f t="shared" si="30"/>
        <v>7.1527777777777746E-2</v>
      </c>
      <c r="P120" s="8">
        <f t="shared" si="30"/>
        <v>7.0833333333333304E-2</v>
      </c>
    </row>
    <row r="121" spans="2:16" ht="16" thickBot="1" x14ac:dyDescent="0.25">
      <c r="B121" s="260"/>
      <c r="C121" s="262"/>
      <c r="D121" s="262"/>
      <c r="E121" s="264"/>
      <c r="F121" s="258"/>
      <c r="G121" s="9">
        <v>5.6944444444444443E-2</v>
      </c>
      <c r="H121" s="10">
        <v>0.12361111111111112</v>
      </c>
      <c r="I121" s="10">
        <v>0.19305555555555554</v>
      </c>
      <c r="J121" s="10">
        <v>0.26458333333333334</v>
      </c>
      <c r="K121" s="10">
        <v>0.33402777777777781</v>
      </c>
      <c r="L121" s="10">
        <v>0.40625</v>
      </c>
      <c r="M121" s="10">
        <v>0.47847222222222219</v>
      </c>
      <c r="N121" s="10">
        <v>0.55069444444444449</v>
      </c>
      <c r="O121" s="10">
        <v>0.62222222222222223</v>
      </c>
      <c r="P121" s="11">
        <v>0.69305555555555554</v>
      </c>
    </row>
    <row r="122" spans="2:16" ht="16" thickBot="1" x14ac:dyDescent="0.25"/>
    <row r="123" spans="2:16" x14ac:dyDescent="0.2">
      <c r="B123" s="2" t="s">
        <v>0</v>
      </c>
      <c r="C123" s="3" t="s">
        <v>39</v>
      </c>
      <c r="D123" s="3" t="s">
        <v>40</v>
      </c>
      <c r="E123" s="4" t="s">
        <v>15</v>
      </c>
      <c r="F123" s="5" t="s">
        <v>28</v>
      </c>
      <c r="G123" s="2" t="s">
        <v>29</v>
      </c>
      <c r="H123" s="3" t="s">
        <v>30</v>
      </c>
      <c r="I123" s="3" t="s">
        <v>31</v>
      </c>
      <c r="J123" s="3" t="s">
        <v>32</v>
      </c>
      <c r="K123" s="3" t="s">
        <v>33</v>
      </c>
      <c r="L123" s="3" t="s">
        <v>34</v>
      </c>
      <c r="M123" s="3" t="s">
        <v>35</v>
      </c>
      <c r="N123" s="3" t="s">
        <v>36</v>
      </c>
      <c r="O123" s="3" t="s">
        <v>37</v>
      </c>
      <c r="P123" s="5" t="s">
        <v>38</v>
      </c>
    </row>
    <row r="124" spans="2:16" x14ac:dyDescent="0.2">
      <c r="B124" s="259" t="s">
        <v>8</v>
      </c>
      <c r="C124" s="261" t="s">
        <v>54</v>
      </c>
      <c r="D124" s="261">
        <v>2</v>
      </c>
      <c r="E124" s="263">
        <v>2</v>
      </c>
      <c r="F124" s="257">
        <v>0.70277777777777783</v>
      </c>
      <c r="G124" s="6">
        <f>G125</f>
        <v>6.5277777777777782E-2</v>
      </c>
      <c r="H124" s="7">
        <f t="shared" ref="H124:P124" si="31">H125-G125</f>
        <v>7.0833333333333318E-2</v>
      </c>
      <c r="I124" s="7">
        <f t="shared" si="31"/>
        <v>7.1527777777777801E-2</v>
      </c>
      <c r="J124" s="7">
        <f t="shared" si="31"/>
        <v>7.0833333333333331E-2</v>
      </c>
      <c r="K124" s="7">
        <f t="shared" si="31"/>
        <v>7.0833333333333304E-2</v>
      </c>
      <c r="L124" s="7">
        <f t="shared" si="31"/>
        <v>7.1527777777777801E-2</v>
      </c>
      <c r="M124" s="7">
        <f t="shared" si="31"/>
        <v>7.1527777777777746E-2</v>
      </c>
      <c r="N124" s="7">
        <f t="shared" si="31"/>
        <v>7.1527777777777801E-2</v>
      </c>
      <c r="O124" s="7">
        <f t="shared" si="31"/>
        <v>7.0833333333333304E-2</v>
      </c>
      <c r="P124" s="8">
        <f t="shared" si="31"/>
        <v>6.8055555555555647E-2</v>
      </c>
    </row>
    <row r="125" spans="2:16" ht="16" thickBot="1" x14ac:dyDescent="0.25">
      <c r="B125" s="260"/>
      <c r="C125" s="262"/>
      <c r="D125" s="262"/>
      <c r="E125" s="264"/>
      <c r="F125" s="258"/>
      <c r="G125" s="9">
        <v>6.5277777777777782E-2</v>
      </c>
      <c r="H125" s="10">
        <v>0.1361111111111111</v>
      </c>
      <c r="I125" s="10">
        <v>0.2076388888888889</v>
      </c>
      <c r="J125" s="10">
        <v>0.27847222222222223</v>
      </c>
      <c r="K125" s="10">
        <v>0.34930555555555554</v>
      </c>
      <c r="L125" s="10">
        <v>0.42083333333333334</v>
      </c>
      <c r="M125" s="10">
        <v>0.49236111111111108</v>
      </c>
      <c r="N125" s="10">
        <v>0.56388888888888888</v>
      </c>
      <c r="O125" s="10">
        <v>0.63472222222222219</v>
      </c>
      <c r="P125" s="11">
        <v>0.70277777777777783</v>
      </c>
    </row>
    <row r="126" spans="2:16" ht="16" thickBot="1" x14ac:dyDescent="0.25"/>
    <row r="127" spans="2:16" x14ac:dyDescent="0.2">
      <c r="B127" s="2" t="s">
        <v>0</v>
      </c>
      <c r="C127" s="3" t="s">
        <v>39</v>
      </c>
      <c r="D127" s="3" t="s">
        <v>40</v>
      </c>
      <c r="E127" s="4" t="s">
        <v>15</v>
      </c>
      <c r="F127" s="5" t="s">
        <v>28</v>
      </c>
      <c r="G127" s="2" t="s">
        <v>29</v>
      </c>
      <c r="H127" s="3" t="s">
        <v>30</v>
      </c>
      <c r="I127" s="3" t="s">
        <v>31</v>
      </c>
      <c r="J127" s="3" t="s">
        <v>32</v>
      </c>
      <c r="K127" s="3" t="s">
        <v>33</v>
      </c>
      <c r="L127" s="3" t="s">
        <v>34</v>
      </c>
      <c r="M127" s="3" t="s">
        <v>35</v>
      </c>
      <c r="N127" s="3" t="s">
        <v>36</v>
      </c>
      <c r="O127" s="3" t="s">
        <v>37</v>
      </c>
      <c r="P127" s="5" t="s">
        <v>38</v>
      </c>
    </row>
    <row r="128" spans="2:16" x14ac:dyDescent="0.2">
      <c r="B128" s="259" t="s">
        <v>56</v>
      </c>
      <c r="C128" s="261" t="s">
        <v>54</v>
      </c>
      <c r="D128" s="261">
        <v>3</v>
      </c>
      <c r="E128" s="263">
        <v>3</v>
      </c>
      <c r="F128" s="257">
        <v>0.77916666666666667</v>
      </c>
      <c r="G128" s="6">
        <f>G129</f>
        <v>6.7361111111111108E-2</v>
      </c>
      <c r="H128" s="7">
        <f t="shared" ref="H128:P128" si="32">H129-G129</f>
        <v>7.6388888888888909E-2</v>
      </c>
      <c r="I128" s="7">
        <f t="shared" si="32"/>
        <v>7.9166666666666635E-2</v>
      </c>
      <c r="J128" s="7">
        <f t="shared" si="32"/>
        <v>8.1249999999999989E-2</v>
      </c>
      <c r="K128" s="7">
        <f t="shared" si="32"/>
        <v>8.0555555555555547E-2</v>
      </c>
      <c r="L128" s="7">
        <f t="shared" si="32"/>
        <v>8.0555555555555547E-2</v>
      </c>
      <c r="M128" s="7">
        <f t="shared" si="32"/>
        <v>7.8472222222222332E-2</v>
      </c>
      <c r="N128" s="7">
        <f t="shared" si="32"/>
        <v>7.9861111111111049E-2</v>
      </c>
      <c r="O128" s="7">
        <f t="shared" si="32"/>
        <v>8.1250000000000044E-2</v>
      </c>
      <c r="P128" s="8">
        <f t="shared" si="32"/>
        <v>7.4305555555555514E-2</v>
      </c>
    </row>
    <row r="129" spans="2:16" ht="16" thickBot="1" x14ac:dyDescent="0.25">
      <c r="B129" s="260"/>
      <c r="C129" s="262"/>
      <c r="D129" s="262"/>
      <c r="E129" s="264"/>
      <c r="F129" s="258"/>
      <c r="G129" s="9">
        <v>6.7361111111111108E-2</v>
      </c>
      <c r="H129" s="10">
        <v>0.14375000000000002</v>
      </c>
      <c r="I129" s="10">
        <v>0.22291666666666665</v>
      </c>
      <c r="J129" s="10">
        <v>0.30416666666666664</v>
      </c>
      <c r="K129" s="10">
        <v>0.38472222222222219</v>
      </c>
      <c r="L129" s="10">
        <v>0.46527777777777773</v>
      </c>
      <c r="M129" s="10">
        <v>0.54375000000000007</v>
      </c>
      <c r="N129" s="10">
        <v>0.62361111111111112</v>
      </c>
      <c r="O129" s="10">
        <v>0.70486111111111116</v>
      </c>
      <c r="P129" s="11">
        <v>0.77916666666666667</v>
      </c>
    </row>
    <row r="130" spans="2:16" ht="16" thickBot="1" x14ac:dyDescent="0.25"/>
    <row r="131" spans="2:16" x14ac:dyDescent="0.2">
      <c r="B131" s="2" t="s">
        <v>0</v>
      </c>
      <c r="C131" s="3" t="s">
        <v>39</v>
      </c>
      <c r="D131" s="3" t="s">
        <v>40</v>
      </c>
      <c r="E131" s="4" t="s">
        <v>15</v>
      </c>
      <c r="F131" s="5" t="s">
        <v>28</v>
      </c>
      <c r="G131" s="2" t="s">
        <v>29</v>
      </c>
      <c r="H131" s="3" t="s">
        <v>30</v>
      </c>
      <c r="I131" s="3" t="s">
        <v>31</v>
      </c>
      <c r="J131" s="3" t="s">
        <v>32</v>
      </c>
      <c r="K131" s="3" t="s">
        <v>33</v>
      </c>
      <c r="L131" s="3" t="s">
        <v>34</v>
      </c>
      <c r="M131" s="3" t="s">
        <v>35</v>
      </c>
      <c r="N131" s="3" t="s">
        <v>36</v>
      </c>
      <c r="O131" s="3" t="s">
        <v>37</v>
      </c>
      <c r="P131" s="5" t="s">
        <v>38</v>
      </c>
    </row>
    <row r="132" spans="2:16" x14ac:dyDescent="0.2">
      <c r="B132" s="259" t="s">
        <v>23</v>
      </c>
      <c r="C132" s="261" t="s">
        <v>54</v>
      </c>
      <c r="D132" s="261">
        <v>4</v>
      </c>
      <c r="E132" s="263">
        <v>4</v>
      </c>
      <c r="F132" s="257">
        <v>0.78125</v>
      </c>
      <c r="G132" s="6">
        <f>G133</f>
        <v>6.805555555555555E-2</v>
      </c>
      <c r="H132" s="7">
        <f t="shared" ref="H132:P132" si="33">H133-G133</f>
        <v>7.7083333333333351E-2</v>
      </c>
      <c r="I132" s="7">
        <f t="shared" si="33"/>
        <v>7.9166666666666663E-2</v>
      </c>
      <c r="J132" s="7">
        <f t="shared" si="33"/>
        <v>8.0555555555555519E-2</v>
      </c>
      <c r="K132" s="7">
        <f t="shared" si="33"/>
        <v>8.0555555555555602E-2</v>
      </c>
      <c r="L132" s="7">
        <f t="shared" si="33"/>
        <v>7.9166666666666663E-2</v>
      </c>
      <c r="M132" s="7">
        <f t="shared" si="33"/>
        <v>8.0555555555555602E-2</v>
      </c>
      <c r="N132" s="7">
        <f t="shared" si="33"/>
        <v>7.9861111111111049E-2</v>
      </c>
      <c r="O132" s="7">
        <f t="shared" si="33"/>
        <v>7.9166666666666607E-2</v>
      </c>
      <c r="P132" s="8">
        <f t="shared" si="33"/>
        <v>7.7083333333333393E-2</v>
      </c>
    </row>
    <row r="133" spans="2:16" ht="16" thickBot="1" x14ac:dyDescent="0.25">
      <c r="B133" s="260"/>
      <c r="C133" s="262"/>
      <c r="D133" s="262"/>
      <c r="E133" s="264"/>
      <c r="F133" s="258"/>
      <c r="G133" s="9">
        <v>6.805555555555555E-2</v>
      </c>
      <c r="H133" s="10">
        <v>0.1451388888888889</v>
      </c>
      <c r="I133" s="10">
        <v>0.22430555555555556</v>
      </c>
      <c r="J133" s="10">
        <v>0.30486111111111108</v>
      </c>
      <c r="K133" s="10">
        <v>0.38541666666666669</v>
      </c>
      <c r="L133" s="10">
        <v>0.46458333333333335</v>
      </c>
      <c r="M133" s="10">
        <v>0.54513888888888895</v>
      </c>
      <c r="N133" s="10">
        <v>0.625</v>
      </c>
      <c r="O133" s="10">
        <v>0.70416666666666661</v>
      </c>
      <c r="P133" s="11">
        <v>0.78125</v>
      </c>
    </row>
    <row r="134" spans="2:16" ht="16" thickBot="1" x14ac:dyDescent="0.25"/>
    <row r="135" spans="2:16" x14ac:dyDescent="0.2">
      <c r="B135" s="2" t="s">
        <v>0</v>
      </c>
      <c r="C135" s="3" t="s">
        <v>39</v>
      </c>
      <c r="D135" s="3" t="s">
        <v>40</v>
      </c>
      <c r="E135" s="4" t="s">
        <v>15</v>
      </c>
      <c r="F135" s="5" t="s">
        <v>28</v>
      </c>
      <c r="G135" s="2" t="s">
        <v>29</v>
      </c>
      <c r="H135" s="3" t="s">
        <v>30</v>
      </c>
      <c r="I135" s="3" t="s">
        <v>31</v>
      </c>
      <c r="J135" s="3" t="s">
        <v>32</v>
      </c>
      <c r="K135" s="3" t="s">
        <v>33</v>
      </c>
      <c r="L135" s="3" t="s">
        <v>34</v>
      </c>
      <c r="M135" s="3" t="s">
        <v>35</v>
      </c>
      <c r="N135" s="3" t="s">
        <v>36</v>
      </c>
      <c r="O135" s="3" t="s">
        <v>37</v>
      </c>
      <c r="P135" s="5" t="s">
        <v>38</v>
      </c>
    </row>
    <row r="136" spans="2:16" x14ac:dyDescent="0.2">
      <c r="B136" s="259" t="s">
        <v>10</v>
      </c>
      <c r="C136" s="261" t="s">
        <v>54</v>
      </c>
      <c r="D136" s="261">
        <v>5</v>
      </c>
      <c r="E136" s="263">
        <v>5</v>
      </c>
      <c r="F136" s="257">
        <v>0.83819444444444446</v>
      </c>
      <c r="G136" s="6">
        <f>G137</f>
        <v>7.7777777777777779E-2</v>
      </c>
      <c r="H136" s="7">
        <f t="shared" ref="H136:P136" si="34">H137-G137</f>
        <v>8.3333333333333343E-2</v>
      </c>
      <c r="I136" s="7">
        <f t="shared" si="34"/>
        <v>8.3333333333333343E-2</v>
      </c>
      <c r="J136" s="7">
        <f t="shared" si="34"/>
        <v>8.4722222222222199E-2</v>
      </c>
      <c r="K136" s="7">
        <f t="shared" si="34"/>
        <v>8.4027777777777757E-2</v>
      </c>
      <c r="L136" s="7">
        <f t="shared" si="34"/>
        <v>8.4027777777777812E-2</v>
      </c>
      <c r="M136" s="7">
        <f t="shared" si="34"/>
        <v>8.4027777777777701E-2</v>
      </c>
      <c r="N136" s="7">
        <f t="shared" si="34"/>
        <v>8.5416666666666696E-2</v>
      </c>
      <c r="O136" s="7">
        <f t="shared" si="34"/>
        <v>8.5416666666666696E-2</v>
      </c>
      <c r="P136" s="8">
        <f t="shared" si="34"/>
        <v>8.6111111111111138E-2</v>
      </c>
    </row>
    <row r="137" spans="2:16" ht="16" thickBot="1" x14ac:dyDescent="0.25">
      <c r="B137" s="260"/>
      <c r="C137" s="262"/>
      <c r="D137" s="262"/>
      <c r="E137" s="264"/>
      <c r="F137" s="258"/>
      <c r="G137" s="9">
        <v>7.7777777777777779E-2</v>
      </c>
      <c r="H137" s="10">
        <v>0.16111111111111112</v>
      </c>
      <c r="I137" s="10">
        <v>0.24444444444444446</v>
      </c>
      <c r="J137" s="10">
        <v>0.32916666666666666</v>
      </c>
      <c r="K137" s="10">
        <v>0.41319444444444442</v>
      </c>
      <c r="L137" s="10">
        <v>0.49722222222222223</v>
      </c>
      <c r="M137" s="10">
        <v>0.58124999999999993</v>
      </c>
      <c r="N137" s="10">
        <v>0.66666666666666663</v>
      </c>
      <c r="O137" s="10">
        <v>0.75208333333333333</v>
      </c>
      <c r="P137" s="11">
        <v>0.83819444444444446</v>
      </c>
    </row>
    <row r="138" spans="2:16" ht="16" thickBot="1" x14ac:dyDescent="0.25"/>
    <row r="139" spans="2:16" x14ac:dyDescent="0.2">
      <c r="B139" s="2" t="s">
        <v>0</v>
      </c>
      <c r="C139" s="3" t="s">
        <v>39</v>
      </c>
      <c r="D139" s="3" t="s">
        <v>40</v>
      </c>
      <c r="E139" s="4" t="s">
        <v>15</v>
      </c>
      <c r="F139" s="5" t="s">
        <v>28</v>
      </c>
      <c r="G139" s="2" t="s">
        <v>29</v>
      </c>
      <c r="H139" s="3" t="s">
        <v>30</v>
      </c>
      <c r="I139" s="3" t="s">
        <v>31</v>
      </c>
      <c r="J139" s="3" t="s">
        <v>32</v>
      </c>
      <c r="K139" s="3" t="s">
        <v>33</v>
      </c>
      <c r="L139" s="3" t="s">
        <v>34</v>
      </c>
      <c r="M139" s="3" t="s">
        <v>35</v>
      </c>
      <c r="N139" s="3" t="s">
        <v>36</v>
      </c>
      <c r="O139" s="3" t="s">
        <v>37</v>
      </c>
      <c r="P139" s="5" t="s">
        <v>38</v>
      </c>
    </row>
    <row r="140" spans="2:16" x14ac:dyDescent="0.2">
      <c r="B140" s="259" t="s">
        <v>57</v>
      </c>
      <c r="C140" s="261" t="s">
        <v>54</v>
      </c>
      <c r="D140" s="261">
        <v>6</v>
      </c>
      <c r="E140" s="263">
        <v>6</v>
      </c>
      <c r="F140" s="257">
        <v>0.94097222222222221</v>
      </c>
      <c r="G140" s="6">
        <f>G141</f>
        <v>8.1944444444444445E-2</v>
      </c>
      <c r="H140" s="7">
        <f t="shared" ref="H140:P140" si="35">H141-G141</f>
        <v>9.0277777777777804E-2</v>
      </c>
      <c r="I140" s="7">
        <f t="shared" si="35"/>
        <v>9.5138888888888856E-2</v>
      </c>
      <c r="J140" s="7">
        <f t="shared" si="35"/>
        <v>9.4444444444444442E-2</v>
      </c>
      <c r="K140" s="7">
        <f t="shared" si="35"/>
        <v>9.4444444444444442E-2</v>
      </c>
      <c r="L140" s="7">
        <f t="shared" si="35"/>
        <v>9.4444444444444497E-2</v>
      </c>
      <c r="M140" s="7">
        <f t="shared" si="35"/>
        <v>9.8611111111111094E-2</v>
      </c>
      <c r="N140" s="7">
        <f t="shared" si="35"/>
        <v>9.9305555555555425E-2</v>
      </c>
      <c r="O140" s="7">
        <f t="shared" si="35"/>
        <v>9.7916666666666763E-2</v>
      </c>
      <c r="P140" s="8">
        <f t="shared" si="35"/>
        <v>9.4444444444444442E-2</v>
      </c>
    </row>
    <row r="141" spans="2:16" ht="16" thickBot="1" x14ac:dyDescent="0.25">
      <c r="B141" s="260"/>
      <c r="C141" s="262"/>
      <c r="D141" s="262"/>
      <c r="E141" s="264"/>
      <c r="F141" s="258"/>
      <c r="G141" s="9">
        <v>8.1944444444444445E-2</v>
      </c>
      <c r="H141" s="10">
        <v>0.17222222222222225</v>
      </c>
      <c r="I141" s="10">
        <v>0.2673611111111111</v>
      </c>
      <c r="J141" s="10">
        <v>0.36180555555555555</v>
      </c>
      <c r="K141" s="10">
        <v>0.45624999999999999</v>
      </c>
      <c r="L141" s="10">
        <v>0.55069444444444449</v>
      </c>
      <c r="M141" s="10">
        <v>0.64930555555555558</v>
      </c>
      <c r="N141" s="10">
        <v>0.74861111111111101</v>
      </c>
      <c r="O141" s="10">
        <v>0.84652777777777777</v>
      </c>
      <c r="P141" s="11">
        <v>0.94097222222222221</v>
      </c>
    </row>
  </sheetData>
  <mergeCells count="161">
    <mergeCell ref="E42:E43"/>
    <mergeCell ref="F42:F43"/>
    <mergeCell ref="B140:B141"/>
    <mergeCell ref="C140:C141"/>
    <mergeCell ref="D140:D141"/>
    <mergeCell ref="E140:E141"/>
    <mergeCell ref="F140:F141"/>
    <mergeCell ref="B42:B43"/>
    <mergeCell ref="C42:C43"/>
    <mergeCell ref="D42:D43"/>
    <mergeCell ref="B136:B137"/>
    <mergeCell ref="C136:C137"/>
    <mergeCell ref="D136:D137"/>
    <mergeCell ref="E136:E137"/>
    <mergeCell ref="F136:F137"/>
    <mergeCell ref="B105:B106"/>
    <mergeCell ref="C105:C106"/>
    <mergeCell ref="D105:D106"/>
    <mergeCell ref="E105:E106"/>
    <mergeCell ref="B53:B54"/>
    <mergeCell ref="B132:B133"/>
    <mergeCell ref="C132:C133"/>
    <mergeCell ref="D132:D133"/>
    <mergeCell ref="E132:E133"/>
    <mergeCell ref="F132:F133"/>
    <mergeCell ref="B120:B121"/>
    <mergeCell ref="C120:C121"/>
    <mergeCell ref="D120:D121"/>
    <mergeCell ref="E120:E121"/>
    <mergeCell ref="F120:F121"/>
    <mergeCell ref="B128:B129"/>
    <mergeCell ref="C128:C129"/>
    <mergeCell ref="D128:D129"/>
    <mergeCell ref="E128:E129"/>
    <mergeCell ref="F128:F129"/>
    <mergeCell ref="B124:B125"/>
    <mergeCell ref="E124:E125"/>
    <mergeCell ref="F124:F125"/>
    <mergeCell ref="C124:C125"/>
    <mergeCell ref="D124:D125"/>
    <mergeCell ref="D77:D78"/>
    <mergeCell ref="E77:E78"/>
    <mergeCell ref="C69:C70"/>
    <mergeCell ref="E73:E74"/>
    <mergeCell ref="B89:B90"/>
    <mergeCell ref="C89:C90"/>
    <mergeCell ref="D89:D90"/>
    <mergeCell ref="E89:E90"/>
    <mergeCell ref="F89:F90"/>
    <mergeCell ref="C73:C74"/>
    <mergeCell ref="F105:F106"/>
    <mergeCell ref="B101:B102"/>
    <mergeCell ref="C101:C102"/>
    <mergeCell ref="D101:D102"/>
    <mergeCell ref="E101:E102"/>
    <mergeCell ref="F101:F102"/>
    <mergeCell ref="B97:B98"/>
    <mergeCell ref="C97:C98"/>
    <mergeCell ref="D97:D98"/>
    <mergeCell ref="E97:E98"/>
    <mergeCell ref="F97:F98"/>
    <mergeCell ref="B117:J118"/>
    <mergeCell ref="B109:B110"/>
    <mergeCell ref="C109:C110"/>
    <mergeCell ref="D109:D110"/>
    <mergeCell ref="E109:E110"/>
    <mergeCell ref="F109:F110"/>
    <mergeCell ref="B113:B114"/>
    <mergeCell ref="C113:C114"/>
    <mergeCell ref="D113:D114"/>
    <mergeCell ref="E113:E114"/>
    <mergeCell ref="F113:F114"/>
    <mergeCell ref="B57:B58"/>
    <mergeCell ref="C57:C58"/>
    <mergeCell ref="D57:D58"/>
    <mergeCell ref="E57:E58"/>
    <mergeCell ref="F57:F58"/>
    <mergeCell ref="B65:B66"/>
    <mergeCell ref="C65:C66"/>
    <mergeCell ref="D65:D66"/>
    <mergeCell ref="E65:E66"/>
    <mergeCell ref="F65:F66"/>
    <mergeCell ref="B61:B62"/>
    <mergeCell ref="C61:C62"/>
    <mergeCell ref="D61:D62"/>
    <mergeCell ref="E61:E62"/>
    <mergeCell ref="F61:F62"/>
    <mergeCell ref="C53:C54"/>
    <mergeCell ref="D53:D54"/>
    <mergeCell ref="E53:E54"/>
    <mergeCell ref="F53:F54"/>
    <mergeCell ref="B49:B50"/>
    <mergeCell ref="C49:C50"/>
    <mergeCell ref="D49:D50"/>
    <mergeCell ref="E49:E50"/>
    <mergeCell ref="F49:F50"/>
    <mergeCell ref="F77:F78"/>
    <mergeCell ref="F81:F82"/>
    <mergeCell ref="B69:B70"/>
    <mergeCell ref="D69:D70"/>
    <mergeCell ref="E69:E70"/>
    <mergeCell ref="F69:F70"/>
    <mergeCell ref="B73:B74"/>
    <mergeCell ref="B93:B94"/>
    <mergeCell ref="C93:C94"/>
    <mergeCell ref="D93:D94"/>
    <mergeCell ref="E93:E94"/>
    <mergeCell ref="F93:F94"/>
    <mergeCell ref="E81:E82"/>
    <mergeCell ref="D73:D74"/>
    <mergeCell ref="C85:C86"/>
    <mergeCell ref="D85:D86"/>
    <mergeCell ref="E85:E86"/>
    <mergeCell ref="F85:F86"/>
    <mergeCell ref="F73:F74"/>
    <mergeCell ref="B81:B82"/>
    <mergeCell ref="C81:C82"/>
    <mergeCell ref="D81:D82"/>
    <mergeCell ref="B77:B78"/>
    <mergeCell ref="C77:C78"/>
    <mergeCell ref="B46:J47"/>
    <mergeCell ref="B85:B86"/>
    <mergeCell ref="B3:J4"/>
    <mergeCell ref="B10:J11"/>
    <mergeCell ref="B24:J25"/>
    <mergeCell ref="B31:B32"/>
    <mergeCell ref="C31:C32"/>
    <mergeCell ref="D31:D32"/>
    <mergeCell ref="E31:E32"/>
    <mergeCell ref="F31:F32"/>
    <mergeCell ref="B17:B18"/>
    <mergeCell ref="C17:C18"/>
    <mergeCell ref="D17:D18"/>
    <mergeCell ref="E17:E18"/>
    <mergeCell ref="F17:F18"/>
    <mergeCell ref="B6:B7"/>
    <mergeCell ref="C6:C7"/>
    <mergeCell ref="D6:D7"/>
    <mergeCell ref="E6:E7"/>
    <mergeCell ref="B35:J36"/>
    <mergeCell ref="B21:B22"/>
    <mergeCell ref="C21:C22"/>
    <mergeCell ref="D21:D22"/>
    <mergeCell ref="E21:E22"/>
    <mergeCell ref="F6:F7"/>
    <mergeCell ref="B13:B14"/>
    <mergeCell ref="C13:C14"/>
    <mergeCell ref="D13:D14"/>
    <mergeCell ref="E13:E14"/>
    <mergeCell ref="F13:F14"/>
    <mergeCell ref="B38:B39"/>
    <mergeCell ref="C38:C39"/>
    <mergeCell ref="D38:D39"/>
    <mergeCell ref="E38:E39"/>
    <mergeCell ref="F38:F39"/>
    <mergeCell ref="F21:F22"/>
    <mergeCell ref="B27:B28"/>
    <mergeCell ref="E27:E28"/>
    <mergeCell ref="F27:F28"/>
    <mergeCell ref="C27:C28"/>
    <mergeCell ref="D27:D28"/>
  </mergeCells>
  <pageMargins left="0.7" right="0.7" top="0.75" bottom="0.75" header="0.3" footer="0.3"/>
  <pageSetup paperSize="9" scale="2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5AE0-2A01-294C-A9C1-0D606B010FCC}">
  <sheetPr>
    <pageSetUpPr fitToPage="1"/>
  </sheetPr>
  <dimension ref="B2:K57"/>
  <sheetViews>
    <sheetView showGridLines="0" workbookViewId="0">
      <selection activeCell="B22" sqref="B22:J23"/>
    </sheetView>
  </sheetViews>
  <sheetFormatPr baseColWidth="10" defaultColWidth="10.6640625" defaultRowHeight="15" x14ac:dyDescent="0.2"/>
  <cols>
    <col min="1" max="1" width="2.5" customWidth="1"/>
    <col min="2" max="2" width="25.6640625" customWidth="1"/>
    <col min="3" max="3" width="15.6640625" customWidth="1"/>
    <col min="4" max="4" width="14.6640625" bestFit="1" customWidth="1"/>
    <col min="5" max="5" width="5.33203125" bestFit="1" customWidth="1"/>
    <col min="6" max="6" width="9" customWidth="1"/>
    <col min="7" max="10" width="9.33203125" customWidth="1"/>
    <col min="11" max="11" width="8.83203125" customWidth="1"/>
    <col min="12" max="12" width="2.5" customWidth="1"/>
    <col min="13" max="15" width="9.33203125" customWidth="1"/>
  </cols>
  <sheetData>
    <row r="2" spans="2:11" x14ac:dyDescent="0.2">
      <c r="B2" s="271" t="s">
        <v>58</v>
      </c>
      <c r="C2" s="271"/>
      <c r="D2" s="271"/>
      <c r="E2" s="271"/>
      <c r="F2" s="271"/>
      <c r="G2" s="271"/>
      <c r="H2" s="271"/>
      <c r="I2" s="271"/>
      <c r="J2" s="271"/>
    </row>
    <row r="3" spans="2:11" ht="16" thickBot="1" x14ac:dyDescent="0.25">
      <c r="B3" s="275"/>
      <c r="C3" s="275"/>
      <c r="D3" s="275"/>
      <c r="E3" s="275"/>
      <c r="F3" s="275"/>
      <c r="G3" s="275"/>
      <c r="H3" s="275"/>
      <c r="I3" s="275"/>
      <c r="J3" s="275"/>
    </row>
    <row r="4" spans="2:11" x14ac:dyDescent="0.2">
      <c r="B4" s="2" t="s">
        <v>0</v>
      </c>
      <c r="C4" s="3" t="s">
        <v>39</v>
      </c>
      <c r="D4" s="3" t="s">
        <v>40</v>
      </c>
      <c r="E4" s="4" t="s">
        <v>15</v>
      </c>
      <c r="F4" s="5" t="s">
        <v>28</v>
      </c>
      <c r="G4" s="57" t="s">
        <v>16</v>
      </c>
      <c r="H4" s="3" t="s">
        <v>115</v>
      </c>
      <c r="I4" s="3" t="s">
        <v>116</v>
      </c>
      <c r="J4" s="3" t="s">
        <v>117</v>
      </c>
      <c r="K4" s="5" t="s">
        <v>17</v>
      </c>
    </row>
    <row r="5" spans="2:11" ht="17" thickBot="1" x14ac:dyDescent="0.25">
      <c r="B5" s="55" t="s">
        <v>90</v>
      </c>
      <c r="C5" s="56" t="s">
        <v>45</v>
      </c>
      <c r="D5" s="56">
        <v>1</v>
      </c>
      <c r="E5" s="46">
        <v>1</v>
      </c>
      <c r="F5" s="53">
        <v>4.9247685185185186E-2</v>
      </c>
      <c r="G5" s="58">
        <v>6.076388888888889E-3</v>
      </c>
      <c r="H5" s="52">
        <v>1.4004629629629629E-3</v>
      </c>
      <c r="I5" s="52">
        <v>2.8865740740740744E-2</v>
      </c>
      <c r="J5" s="52">
        <v>7.0601851851851847E-4</v>
      </c>
      <c r="K5" s="53">
        <v>1.2164351851851852E-2</v>
      </c>
    </row>
    <row r="7" spans="2:11" x14ac:dyDescent="0.2">
      <c r="B7" s="271" t="s">
        <v>63</v>
      </c>
      <c r="C7" s="271"/>
      <c r="D7" s="271"/>
      <c r="E7" s="271"/>
      <c r="F7" s="271"/>
      <c r="G7" s="271"/>
      <c r="H7" s="271"/>
      <c r="I7" s="271"/>
      <c r="J7" s="271"/>
    </row>
    <row r="8" spans="2:11" ht="16" thickBot="1" x14ac:dyDescent="0.25">
      <c r="B8" s="275"/>
      <c r="C8" s="275"/>
      <c r="D8" s="275"/>
      <c r="E8" s="275"/>
      <c r="F8" s="275"/>
      <c r="G8" s="275"/>
      <c r="H8" s="275"/>
      <c r="I8" s="275"/>
      <c r="J8" s="275"/>
    </row>
    <row r="9" spans="2:11" x14ac:dyDescent="0.2">
      <c r="B9" s="2" t="s">
        <v>0</v>
      </c>
      <c r="C9" s="3" t="s">
        <v>39</v>
      </c>
      <c r="D9" s="3" t="s">
        <v>40</v>
      </c>
      <c r="E9" s="4" t="s">
        <v>15</v>
      </c>
      <c r="F9" s="54" t="s">
        <v>28</v>
      </c>
      <c r="G9" s="2" t="s">
        <v>16</v>
      </c>
      <c r="H9" s="3" t="s">
        <v>115</v>
      </c>
      <c r="I9" s="3" t="s">
        <v>116</v>
      </c>
      <c r="J9" s="3" t="s">
        <v>117</v>
      </c>
      <c r="K9" s="5" t="s">
        <v>17</v>
      </c>
    </row>
    <row r="10" spans="2:11" ht="16" x14ac:dyDescent="0.2">
      <c r="B10" s="47" t="s">
        <v>11</v>
      </c>
      <c r="C10" s="59" t="s">
        <v>46</v>
      </c>
      <c r="D10" s="59">
        <v>1</v>
      </c>
      <c r="E10" s="45">
        <v>1</v>
      </c>
      <c r="F10" s="60">
        <v>4.05787037037037E-2</v>
      </c>
      <c r="G10" s="48">
        <v>4.7106481481481478E-3</v>
      </c>
      <c r="H10" s="49">
        <v>3.8194444444444446E-4</v>
      </c>
      <c r="I10" s="49">
        <v>2.0763888888888887E-2</v>
      </c>
      <c r="J10" s="49">
        <v>5.9027777777777778E-4</v>
      </c>
      <c r="K10" s="50">
        <v>1.4120370370370368E-2</v>
      </c>
    </row>
    <row r="11" spans="2:11" ht="17" thickBot="1" x14ac:dyDescent="0.25">
      <c r="B11" s="55" t="s">
        <v>6</v>
      </c>
      <c r="C11" s="56" t="s">
        <v>46</v>
      </c>
      <c r="D11" s="56">
        <v>2</v>
      </c>
      <c r="E11" s="46">
        <v>2</v>
      </c>
      <c r="F11" s="61">
        <v>4.1979166666666672E-2</v>
      </c>
      <c r="G11" s="51">
        <v>4.409722222222222E-3</v>
      </c>
      <c r="H11" s="52">
        <v>4.7453703703703704E-4</v>
      </c>
      <c r="I11" s="52">
        <v>2.3912037037037034E-2</v>
      </c>
      <c r="J11" s="52">
        <v>5.4398148148148144E-4</v>
      </c>
      <c r="K11" s="53">
        <v>1.2627314814814815E-2</v>
      </c>
    </row>
    <row r="13" spans="2:11" x14ac:dyDescent="0.2">
      <c r="B13" s="271" t="s">
        <v>62</v>
      </c>
      <c r="C13" s="271"/>
      <c r="D13" s="271"/>
      <c r="E13" s="271"/>
      <c r="F13" s="271"/>
      <c r="G13" s="271"/>
      <c r="H13" s="271"/>
      <c r="I13" s="271"/>
      <c r="J13" s="271"/>
    </row>
    <row r="14" spans="2:11" ht="16" thickBot="1" x14ac:dyDescent="0.25">
      <c r="B14" s="275"/>
      <c r="C14" s="275"/>
      <c r="D14" s="275"/>
      <c r="E14" s="275"/>
      <c r="F14" s="275"/>
      <c r="G14" s="275"/>
      <c r="H14" s="275"/>
      <c r="I14" s="275"/>
      <c r="J14" s="275"/>
    </row>
    <row r="15" spans="2:11" x14ac:dyDescent="0.2">
      <c r="B15" s="2" t="s">
        <v>0</v>
      </c>
      <c r="C15" s="3" t="s">
        <v>39</v>
      </c>
      <c r="D15" s="3" t="s">
        <v>40</v>
      </c>
      <c r="E15" s="4" t="s">
        <v>15</v>
      </c>
      <c r="F15" s="5" t="s">
        <v>28</v>
      </c>
      <c r="G15" s="2" t="s">
        <v>16</v>
      </c>
      <c r="H15" s="3" t="s">
        <v>115</v>
      </c>
      <c r="I15" s="3" t="s">
        <v>116</v>
      </c>
      <c r="J15" s="3" t="s">
        <v>117</v>
      </c>
      <c r="K15" s="5" t="s">
        <v>17</v>
      </c>
    </row>
    <row r="16" spans="2:11" ht="16" x14ac:dyDescent="0.2">
      <c r="B16" s="47" t="s">
        <v>7</v>
      </c>
      <c r="C16" s="59" t="s">
        <v>50</v>
      </c>
      <c r="D16" s="59">
        <v>1</v>
      </c>
      <c r="E16" s="45">
        <v>1</v>
      </c>
      <c r="F16" s="50">
        <v>3.8067129629629631E-2</v>
      </c>
      <c r="G16" s="48">
        <v>3.9583333333333337E-3</v>
      </c>
      <c r="H16" s="49">
        <v>4.3981481481481481E-4</v>
      </c>
      <c r="I16" s="49">
        <v>2.1307870370370369E-2</v>
      </c>
      <c r="J16" s="49">
        <v>4.6296296296296293E-4</v>
      </c>
      <c r="K16" s="50">
        <v>1.1875000000000002E-2</v>
      </c>
    </row>
    <row r="17" spans="2:11" ht="16" x14ac:dyDescent="0.2">
      <c r="B17" s="47" t="s">
        <v>95</v>
      </c>
      <c r="C17" s="59" t="s">
        <v>49</v>
      </c>
      <c r="D17" s="59">
        <v>2</v>
      </c>
      <c r="E17" s="45">
        <v>2</v>
      </c>
      <c r="F17" s="50">
        <v>4.2199074074074076E-2</v>
      </c>
      <c r="G17" s="48">
        <v>6.0648148148148145E-3</v>
      </c>
      <c r="H17" s="49">
        <v>1.4583333333333334E-3</v>
      </c>
      <c r="I17" s="49">
        <v>2.1944444444444447E-2</v>
      </c>
      <c r="J17" s="49">
        <v>6.8287037037037025E-4</v>
      </c>
      <c r="K17" s="50">
        <v>1.2013888888888888E-2</v>
      </c>
    </row>
    <row r="18" spans="2:11" ht="16" x14ac:dyDescent="0.2">
      <c r="B18" s="47" t="s">
        <v>118</v>
      </c>
      <c r="C18" s="59" t="s">
        <v>50</v>
      </c>
      <c r="D18" s="59">
        <v>3</v>
      </c>
      <c r="E18" s="45">
        <v>3</v>
      </c>
      <c r="F18" s="50">
        <v>5.1342592592592586E-2</v>
      </c>
      <c r="G18" s="48">
        <v>6.6435185185185182E-3</v>
      </c>
      <c r="H18" s="49">
        <v>2.1412037037037038E-3</v>
      </c>
      <c r="I18" s="49">
        <v>2.6493055555555558E-2</v>
      </c>
      <c r="J18" s="49">
        <v>9.3750000000000007E-4</v>
      </c>
      <c r="K18" s="50">
        <v>1.511574074074074E-2</v>
      </c>
    </row>
    <row r="19" spans="2:11" ht="16" x14ac:dyDescent="0.2">
      <c r="B19" s="42" t="s">
        <v>123</v>
      </c>
      <c r="C19" s="59" t="s">
        <v>50</v>
      </c>
      <c r="D19" s="43">
        <v>4</v>
      </c>
      <c r="E19" s="44">
        <v>4</v>
      </c>
      <c r="F19" s="63">
        <v>5.5740740740740737E-2</v>
      </c>
      <c r="G19" s="64">
        <v>7.5925925925925926E-3</v>
      </c>
      <c r="H19" s="65">
        <v>2.2453703703703702E-3</v>
      </c>
      <c r="I19" s="65">
        <v>3.0706018518518521E-2</v>
      </c>
      <c r="J19" s="65">
        <v>5.9027777777777778E-4</v>
      </c>
      <c r="K19" s="63">
        <v>1.4571759259259258E-2</v>
      </c>
    </row>
    <row r="20" spans="2:11" ht="17" thickBot="1" x14ac:dyDescent="0.25">
      <c r="B20" s="55" t="s">
        <v>48</v>
      </c>
      <c r="C20" s="56" t="s">
        <v>49</v>
      </c>
      <c r="D20" s="56">
        <v>5</v>
      </c>
      <c r="E20" s="46">
        <v>5</v>
      </c>
      <c r="F20" s="53">
        <v>6.4201388888888891E-2</v>
      </c>
      <c r="G20" s="51">
        <v>1.2534722222222223E-2</v>
      </c>
      <c r="H20" s="52">
        <v>1.1689814814814816E-3</v>
      </c>
      <c r="I20" s="52">
        <v>2.9201388888888888E-2</v>
      </c>
      <c r="J20" s="52">
        <v>1.3657407407407409E-3</v>
      </c>
      <c r="K20" s="53">
        <v>1.9907407407407408E-2</v>
      </c>
    </row>
    <row r="22" spans="2:11" x14ac:dyDescent="0.2">
      <c r="B22" s="271" t="s">
        <v>61</v>
      </c>
      <c r="C22" s="271"/>
      <c r="D22" s="271"/>
      <c r="E22" s="271"/>
      <c r="F22" s="271"/>
      <c r="G22" s="271"/>
      <c r="H22" s="271"/>
      <c r="I22" s="271"/>
      <c r="J22" s="271"/>
    </row>
    <row r="23" spans="2:11" ht="16" thickBot="1" x14ac:dyDescent="0.25">
      <c r="B23" s="275"/>
      <c r="C23" s="275"/>
      <c r="D23" s="275"/>
      <c r="E23" s="275"/>
      <c r="F23" s="275"/>
      <c r="G23" s="275"/>
      <c r="H23" s="275"/>
      <c r="I23" s="275"/>
      <c r="J23" s="275"/>
    </row>
    <row r="24" spans="2:11" x14ac:dyDescent="0.2">
      <c r="B24" s="2" t="s">
        <v>0</v>
      </c>
      <c r="C24" s="3" t="s">
        <v>39</v>
      </c>
      <c r="D24" s="3" t="s">
        <v>40</v>
      </c>
      <c r="E24" s="4" t="s">
        <v>15</v>
      </c>
      <c r="F24" s="5" t="s">
        <v>28</v>
      </c>
      <c r="G24" s="2" t="s">
        <v>16</v>
      </c>
      <c r="H24" s="3" t="s">
        <v>115</v>
      </c>
      <c r="I24" s="3" t="s">
        <v>116</v>
      </c>
      <c r="J24" s="3" t="s">
        <v>117</v>
      </c>
      <c r="K24" s="5" t="s">
        <v>17</v>
      </c>
    </row>
    <row r="25" spans="2:11" ht="16" x14ac:dyDescent="0.2">
      <c r="B25" s="47" t="s">
        <v>95</v>
      </c>
      <c r="C25" s="59" t="s">
        <v>49</v>
      </c>
      <c r="D25" s="59">
        <v>1</v>
      </c>
      <c r="E25" s="45">
        <v>1</v>
      </c>
      <c r="F25" s="50">
        <v>4.2199074074074076E-2</v>
      </c>
      <c r="G25" s="48">
        <v>6.0648148148148145E-3</v>
      </c>
      <c r="H25" s="49">
        <v>1.4583333333333334E-3</v>
      </c>
      <c r="I25" s="49">
        <v>2.1944444444444447E-2</v>
      </c>
      <c r="J25" s="49">
        <v>6.8287037037037025E-4</v>
      </c>
      <c r="K25" s="50">
        <v>1.2013888888888888E-2</v>
      </c>
    </row>
    <row r="26" spans="2:11" ht="17" thickBot="1" x14ac:dyDescent="0.25">
      <c r="B26" s="55" t="s">
        <v>48</v>
      </c>
      <c r="C26" s="56" t="s">
        <v>49</v>
      </c>
      <c r="D26" s="56">
        <v>2</v>
      </c>
      <c r="E26" s="46">
        <v>2</v>
      </c>
      <c r="F26" s="53">
        <v>6.4201388888888891E-2</v>
      </c>
      <c r="G26" s="51">
        <v>1.2534722222222223E-2</v>
      </c>
      <c r="H26" s="52">
        <v>1.1689814814814816E-3</v>
      </c>
      <c r="I26" s="52">
        <v>2.9201388888888888E-2</v>
      </c>
      <c r="J26" s="52">
        <v>1.3657407407407409E-3</v>
      </c>
      <c r="K26" s="53">
        <v>1.9907407407407408E-2</v>
      </c>
    </row>
    <row r="28" spans="2:11" x14ac:dyDescent="0.2">
      <c r="B28" s="271" t="s">
        <v>60</v>
      </c>
      <c r="C28" s="271"/>
      <c r="D28" s="271"/>
      <c r="E28" s="271"/>
      <c r="F28" s="271"/>
      <c r="G28" s="271"/>
      <c r="H28" s="271"/>
      <c r="I28" s="271"/>
      <c r="J28" s="271"/>
    </row>
    <row r="29" spans="2:11" ht="16" thickBot="1" x14ac:dyDescent="0.25">
      <c r="B29" s="275"/>
      <c r="C29" s="275"/>
      <c r="D29" s="275"/>
      <c r="E29" s="275"/>
      <c r="F29" s="275"/>
      <c r="G29" s="275"/>
      <c r="H29" s="275"/>
      <c r="I29" s="275"/>
      <c r="J29" s="275"/>
    </row>
    <row r="30" spans="2:11" x14ac:dyDescent="0.2">
      <c r="B30" s="2" t="s">
        <v>0</v>
      </c>
      <c r="C30" s="3" t="s">
        <v>39</v>
      </c>
      <c r="D30" s="3" t="s">
        <v>40</v>
      </c>
      <c r="E30" s="4" t="s">
        <v>15</v>
      </c>
      <c r="F30" s="5" t="s">
        <v>28</v>
      </c>
      <c r="G30" s="2" t="s">
        <v>16</v>
      </c>
      <c r="H30" s="3" t="s">
        <v>115</v>
      </c>
      <c r="I30" s="3" t="s">
        <v>116</v>
      </c>
      <c r="J30" s="3" t="s">
        <v>117</v>
      </c>
      <c r="K30" s="5" t="s">
        <v>17</v>
      </c>
    </row>
    <row r="31" spans="2:11" ht="16" customHeight="1" x14ac:dyDescent="0.2">
      <c r="B31" s="47" t="s">
        <v>3</v>
      </c>
      <c r="C31" s="59" t="s">
        <v>52</v>
      </c>
      <c r="D31" s="59">
        <v>1</v>
      </c>
      <c r="E31" s="45">
        <v>1</v>
      </c>
      <c r="F31" s="50">
        <v>3.1828703703703706E-2</v>
      </c>
      <c r="G31" s="48">
        <v>3.8310185185185183E-3</v>
      </c>
      <c r="H31" s="49">
        <v>3.7037037037037035E-4</v>
      </c>
      <c r="I31" s="49">
        <v>1.7824074074074076E-2</v>
      </c>
      <c r="J31" s="49">
        <v>4.9768518518518521E-4</v>
      </c>
      <c r="K31" s="50">
        <v>9.2939814814814812E-3</v>
      </c>
    </row>
    <row r="32" spans="2:11" ht="16" customHeight="1" x14ac:dyDescent="0.2">
      <c r="B32" s="47" t="s">
        <v>25</v>
      </c>
      <c r="C32" s="59" t="s">
        <v>52</v>
      </c>
      <c r="D32" s="59">
        <v>2</v>
      </c>
      <c r="E32" s="45">
        <v>2</v>
      </c>
      <c r="F32" s="50">
        <v>3.1921296296296302E-2</v>
      </c>
      <c r="G32" s="48">
        <v>3.7962962962962963E-3</v>
      </c>
      <c r="H32" s="49">
        <v>3.4722222222222224E-4</v>
      </c>
      <c r="I32" s="49">
        <v>1.8379629629629628E-2</v>
      </c>
      <c r="J32" s="49">
        <v>5.0925925925925921E-4</v>
      </c>
      <c r="K32" s="50">
        <v>8.8541666666666664E-3</v>
      </c>
    </row>
    <row r="33" spans="2:11" ht="16" customHeight="1" x14ac:dyDescent="0.2">
      <c r="B33" s="47" t="s">
        <v>101</v>
      </c>
      <c r="C33" s="59" t="s">
        <v>52</v>
      </c>
      <c r="D33" s="59">
        <v>3</v>
      </c>
      <c r="E33" s="45">
        <v>3</v>
      </c>
      <c r="F33" s="50">
        <v>3.2523148148148148E-2</v>
      </c>
      <c r="G33" s="48">
        <v>3.7962962962962963E-3</v>
      </c>
      <c r="H33" s="49">
        <v>3.7037037037037035E-4</v>
      </c>
      <c r="I33" s="49">
        <v>1.8229166666666668E-2</v>
      </c>
      <c r="J33" s="49">
        <v>4.6296296296296293E-4</v>
      </c>
      <c r="K33" s="50">
        <v>9.6412037037037039E-3</v>
      </c>
    </row>
    <row r="34" spans="2:11" ht="16" customHeight="1" x14ac:dyDescent="0.2">
      <c r="B34" s="47" t="s">
        <v>119</v>
      </c>
      <c r="C34" s="59" t="s">
        <v>52</v>
      </c>
      <c r="D34" s="59">
        <v>4</v>
      </c>
      <c r="E34" s="45">
        <v>4</v>
      </c>
      <c r="F34" s="50">
        <v>3.2824074074074075E-2</v>
      </c>
      <c r="G34" s="48">
        <v>3.8310185185185183E-3</v>
      </c>
      <c r="H34" s="49">
        <v>3.8194444444444446E-4</v>
      </c>
      <c r="I34" s="49">
        <v>1.8020833333333333E-2</v>
      </c>
      <c r="J34" s="49">
        <v>5.0925925925925921E-4</v>
      </c>
      <c r="K34" s="50">
        <v>1.0046296296296296E-2</v>
      </c>
    </row>
    <row r="35" spans="2:11" ht="16" customHeight="1" x14ac:dyDescent="0.2">
      <c r="B35" s="47" t="s">
        <v>5</v>
      </c>
      <c r="C35" s="59" t="s">
        <v>52</v>
      </c>
      <c r="D35" s="59">
        <v>5</v>
      </c>
      <c r="E35" s="45">
        <v>5</v>
      </c>
      <c r="F35" s="50">
        <v>3.3206018518518517E-2</v>
      </c>
      <c r="G35" s="48">
        <v>3.8657407407407408E-3</v>
      </c>
      <c r="H35" s="49">
        <v>4.5138888888888892E-4</v>
      </c>
      <c r="I35" s="49">
        <v>1.9201388888888889E-2</v>
      </c>
      <c r="J35" s="49">
        <v>3.9351851851851852E-4</v>
      </c>
      <c r="K35" s="50">
        <v>9.2708333333333341E-3</v>
      </c>
    </row>
    <row r="36" spans="2:11" ht="16" customHeight="1" x14ac:dyDescent="0.2">
      <c r="B36" s="47" t="s">
        <v>2</v>
      </c>
      <c r="C36" s="59" t="s">
        <v>52</v>
      </c>
      <c r="D36" s="59">
        <v>6</v>
      </c>
      <c r="E36" s="45">
        <v>6</v>
      </c>
      <c r="F36" s="50">
        <v>3.5891203703703703E-2</v>
      </c>
      <c r="G36" s="48">
        <v>4.3055555555555555E-3</v>
      </c>
      <c r="H36" s="49">
        <v>5.5555555555555556E-4</v>
      </c>
      <c r="I36" s="49">
        <v>1.954861111111111E-2</v>
      </c>
      <c r="J36" s="49">
        <v>6.8287037037037025E-4</v>
      </c>
      <c r="K36" s="50">
        <v>1.0775462962962964E-2</v>
      </c>
    </row>
    <row r="37" spans="2:11" ht="16" customHeight="1" x14ac:dyDescent="0.2">
      <c r="B37" s="47" t="s">
        <v>19</v>
      </c>
      <c r="C37" s="59" t="s">
        <v>52</v>
      </c>
      <c r="D37" s="59">
        <v>7</v>
      </c>
      <c r="E37" s="45">
        <v>7</v>
      </c>
      <c r="F37" s="50">
        <v>3.6180555555555556E-2</v>
      </c>
      <c r="G37" s="48">
        <v>3.7615740740740739E-3</v>
      </c>
      <c r="H37" s="49">
        <v>4.2824074074074075E-4</v>
      </c>
      <c r="I37" s="49">
        <v>2.0092592592592592E-2</v>
      </c>
      <c r="J37" s="49">
        <v>5.9027777777777778E-4</v>
      </c>
      <c r="K37" s="50">
        <v>1.1296296296296296E-2</v>
      </c>
    </row>
    <row r="38" spans="2:11" ht="16" customHeight="1" x14ac:dyDescent="0.2">
      <c r="B38" s="47" t="s">
        <v>55</v>
      </c>
      <c r="C38" s="59" t="s">
        <v>54</v>
      </c>
      <c r="D38" s="59">
        <v>8</v>
      </c>
      <c r="E38" s="45">
        <v>8</v>
      </c>
      <c r="F38" s="50">
        <v>3.6238425925925924E-2</v>
      </c>
      <c r="G38" s="48">
        <v>4.7453703703703703E-3</v>
      </c>
      <c r="H38" s="49">
        <v>5.7870370370370378E-4</v>
      </c>
      <c r="I38" s="49">
        <v>2.0335648148148148E-2</v>
      </c>
      <c r="J38" s="49">
        <v>5.2083333333333333E-4</v>
      </c>
      <c r="K38" s="50">
        <v>1.0034722222222221E-2</v>
      </c>
    </row>
    <row r="39" spans="2:11" ht="16" customHeight="1" x14ac:dyDescent="0.2">
      <c r="B39" s="47" t="s">
        <v>9</v>
      </c>
      <c r="C39" s="59" t="s">
        <v>52</v>
      </c>
      <c r="D39" s="59">
        <v>9</v>
      </c>
      <c r="E39" s="45">
        <v>9</v>
      </c>
      <c r="F39" s="50">
        <v>3.7141203703703704E-2</v>
      </c>
      <c r="G39" s="48">
        <v>4.1203703703703706E-3</v>
      </c>
      <c r="H39" s="49">
        <v>5.6712962962962956E-4</v>
      </c>
      <c r="I39" s="49">
        <v>1.9837962962962963E-2</v>
      </c>
      <c r="J39" s="49">
        <v>4.6296296296296293E-4</v>
      </c>
      <c r="K39" s="50">
        <v>1.2129629629629629E-2</v>
      </c>
    </row>
    <row r="40" spans="2:11" ht="16" customHeight="1" x14ac:dyDescent="0.2">
      <c r="B40" s="47" t="s">
        <v>12</v>
      </c>
      <c r="C40" s="59" t="s">
        <v>52</v>
      </c>
      <c r="D40" s="59">
        <v>10</v>
      </c>
      <c r="E40" s="45">
        <v>10</v>
      </c>
      <c r="F40" s="50">
        <v>3.8599537037037036E-2</v>
      </c>
      <c r="G40" s="48">
        <v>4.4328703703703709E-3</v>
      </c>
      <c r="H40" s="49">
        <v>4.1666666666666669E-4</v>
      </c>
      <c r="I40" s="49">
        <v>2.1597222222222223E-2</v>
      </c>
      <c r="J40" s="49">
        <v>5.0925925925925921E-4</v>
      </c>
      <c r="K40" s="50">
        <v>1.1597222222222222E-2</v>
      </c>
    </row>
    <row r="41" spans="2:11" ht="16" customHeight="1" x14ac:dyDescent="0.2">
      <c r="B41" s="47" t="s">
        <v>27</v>
      </c>
      <c r="C41" s="59" t="s">
        <v>52</v>
      </c>
      <c r="D41" s="59">
        <v>11</v>
      </c>
      <c r="E41" s="45">
        <v>11</v>
      </c>
      <c r="F41" s="50">
        <v>3.90625E-2</v>
      </c>
      <c r="G41" s="48">
        <v>4.9189814814814816E-3</v>
      </c>
      <c r="H41" s="49">
        <v>7.5231481481481471E-4</v>
      </c>
      <c r="I41" s="49">
        <v>2.1909722222222223E-2</v>
      </c>
      <c r="J41" s="49">
        <v>7.175925925925927E-4</v>
      </c>
      <c r="K41" s="50">
        <v>1.074074074074074E-2</v>
      </c>
    </row>
    <row r="42" spans="2:11" ht="16" customHeight="1" x14ac:dyDescent="0.2">
      <c r="B42" s="47" t="s">
        <v>105</v>
      </c>
      <c r="C42" s="59" t="s">
        <v>54</v>
      </c>
      <c r="D42" s="59">
        <v>12</v>
      </c>
      <c r="E42" s="45">
        <v>12</v>
      </c>
      <c r="F42" s="50">
        <v>3.9166666666666662E-2</v>
      </c>
      <c r="G42" s="48">
        <v>4.9189814814814816E-3</v>
      </c>
      <c r="H42" s="49">
        <v>4.7453703703703704E-4</v>
      </c>
      <c r="I42" s="49">
        <v>2.1921296296296296E-2</v>
      </c>
      <c r="J42" s="49">
        <v>4.3981481481481481E-4</v>
      </c>
      <c r="K42" s="50">
        <v>1.1388888888888888E-2</v>
      </c>
    </row>
    <row r="43" spans="2:11" ht="16" customHeight="1" x14ac:dyDescent="0.2">
      <c r="B43" s="47" t="s">
        <v>120</v>
      </c>
      <c r="C43" s="59" t="s">
        <v>52</v>
      </c>
      <c r="D43" s="59">
        <v>13</v>
      </c>
      <c r="E43" s="45">
        <v>13</v>
      </c>
      <c r="F43" s="50">
        <v>3.9421296296296295E-2</v>
      </c>
      <c r="G43" s="48">
        <v>5.4166666666666669E-3</v>
      </c>
      <c r="H43" s="49">
        <v>5.0925925925925921E-4</v>
      </c>
      <c r="I43" s="49">
        <v>2.2210648148148149E-2</v>
      </c>
      <c r="J43" s="49">
        <v>7.5231481481481471E-4</v>
      </c>
      <c r="K43" s="50">
        <v>1.0497685185185186E-2</v>
      </c>
    </row>
    <row r="44" spans="2:11" ht="16" customHeight="1" x14ac:dyDescent="0.2">
      <c r="B44" s="47" t="s">
        <v>10</v>
      </c>
      <c r="C44" s="59" t="s">
        <v>54</v>
      </c>
      <c r="D44" s="59">
        <v>14</v>
      </c>
      <c r="E44" s="45">
        <v>14</v>
      </c>
      <c r="F44" s="50">
        <v>3.9872685185185185E-2</v>
      </c>
      <c r="G44" s="48">
        <v>6.122685185185185E-3</v>
      </c>
      <c r="H44" s="49">
        <v>8.9120370370370362E-4</v>
      </c>
      <c r="I44" s="49">
        <v>2.0625000000000001E-2</v>
      </c>
      <c r="J44" s="49">
        <v>7.6388888888888893E-4</v>
      </c>
      <c r="K44" s="50">
        <v>1.1435185185185185E-2</v>
      </c>
    </row>
    <row r="45" spans="2:11" ht="16" customHeight="1" x14ac:dyDescent="0.2">
      <c r="B45" s="47" t="s">
        <v>26</v>
      </c>
      <c r="C45" s="59" t="s">
        <v>52</v>
      </c>
      <c r="D45" s="59">
        <v>15</v>
      </c>
      <c r="E45" s="45">
        <v>15</v>
      </c>
      <c r="F45" s="50">
        <v>3.9988425925925927E-2</v>
      </c>
      <c r="G45" s="48">
        <v>5.347222222222222E-3</v>
      </c>
      <c r="H45" s="49">
        <v>6.7129629629629625E-4</v>
      </c>
      <c r="I45" s="49">
        <v>2.1875000000000002E-2</v>
      </c>
      <c r="J45" s="49">
        <v>6.8287037037037025E-4</v>
      </c>
      <c r="K45" s="50">
        <v>1.1388888888888888E-2</v>
      </c>
    </row>
    <row r="46" spans="2:11" ht="16" customHeight="1" x14ac:dyDescent="0.2">
      <c r="B46" s="47" t="s">
        <v>103</v>
      </c>
      <c r="C46" s="59" t="s">
        <v>52</v>
      </c>
      <c r="D46" s="59">
        <v>16</v>
      </c>
      <c r="E46" s="45">
        <v>16</v>
      </c>
      <c r="F46" s="50">
        <v>4.0381944444444443E-2</v>
      </c>
      <c r="G46" s="48">
        <v>5.1504629629629635E-3</v>
      </c>
      <c r="H46" s="49">
        <v>6.9444444444444447E-4</v>
      </c>
      <c r="I46" s="49">
        <v>2.1504629629629627E-2</v>
      </c>
      <c r="J46" s="49">
        <v>1.0995370370370371E-3</v>
      </c>
      <c r="K46" s="50">
        <v>1.1909722222222223E-2</v>
      </c>
    </row>
    <row r="47" spans="2:11" ht="16" customHeight="1" x14ac:dyDescent="0.2">
      <c r="B47" s="69" t="s">
        <v>53</v>
      </c>
      <c r="C47" s="59" t="s">
        <v>52</v>
      </c>
      <c r="D47" s="59">
        <v>17</v>
      </c>
      <c r="E47" s="67">
        <v>17</v>
      </c>
      <c r="F47" s="50">
        <v>4.7708333333333332E-2</v>
      </c>
      <c r="G47" s="48">
        <v>5.6481481481481478E-3</v>
      </c>
      <c r="H47" s="49">
        <v>1.5509259259259261E-3</v>
      </c>
      <c r="I47" s="49">
        <v>2.6666666666666668E-2</v>
      </c>
      <c r="J47" s="49">
        <v>9.6064814814814808E-4</v>
      </c>
      <c r="K47" s="50">
        <v>1.2847222222222223E-2</v>
      </c>
    </row>
    <row r="48" spans="2:11" ht="16" customHeight="1" thickBot="1" x14ac:dyDescent="0.25">
      <c r="B48" s="55" t="s">
        <v>57</v>
      </c>
      <c r="C48" s="56" t="s">
        <v>54</v>
      </c>
      <c r="D48" s="56">
        <v>18</v>
      </c>
      <c r="E48" s="68">
        <v>18</v>
      </c>
      <c r="F48" s="53">
        <f>SUM(G48:K48)</f>
        <v>4.8576388888888891E-2</v>
      </c>
      <c r="G48" s="51">
        <v>6.7708333333333336E-3</v>
      </c>
      <c r="H48" s="52">
        <v>1.1805555555555556E-3</v>
      </c>
      <c r="I48" s="52">
        <v>2.4999999999999998E-2</v>
      </c>
      <c r="J48" s="52">
        <v>7.175925925925927E-4</v>
      </c>
      <c r="K48" s="53">
        <v>1.4907407407407406E-2</v>
      </c>
    </row>
    <row r="50" spans="2:11" x14ac:dyDescent="0.2">
      <c r="B50" s="271" t="s">
        <v>59</v>
      </c>
      <c r="C50" s="271"/>
      <c r="D50" s="271"/>
      <c r="E50" s="271"/>
      <c r="F50" s="271"/>
      <c r="G50" s="271"/>
      <c r="H50" s="271"/>
      <c r="I50" s="271"/>
      <c r="J50" s="271"/>
    </row>
    <row r="51" spans="2:11" ht="16" thickBot="1" x14ac:dyDescent="0.25">
      <c r="B51" s="275"/>
      <c r="C51" s="275"/>
      <c r="D51" s="275"/>
      <c r="E51" s="275"/>
      <c r="F51" s="275"/>
      <c r="G51" s="275"/>
      <c r="H51" s="275"/>
      <c r="I51" s="275"/>
      <c r="J51" s="275"/>
    </row>
    <row r="52" spans="2:11" x14ac:dyDescent="0.2">
      <c r="B52" s="2" t="s">
        <v>0</v>
      </c>
      <c r="C52" s="3" t="s">
        <v>39</v>
      </c>
      <c r="D52" s="3" t="s">
        <v>40</v>
      </c>
      <c r="E52" s="4" t="s">
        <v>15</v>
      </c>
      <c r="F52" s="5" t="s">
        <v>28</v>
      </c>
      <c r="G52" s="2" t="s">
        <v>16</v>
      </c>
      <c r="H52" s="3" t="s">
        <v>115</v>
      </c>
      <c r="I52" s="3" t="s">
        <v>116</v>
      </c>
      <c r="J52" s="3" t="s">
        <v>117</v>
      </c>
      <c r="K52" s="5" t="s">
        <v>17</v>
      </c>
    </row>
    <row r="53" spans="2:11" ht="16" customHeight="1" x14ac:dyDescent="0.2">
      <c r="B53" s="47" t="s">
        <v>55</v>
      </c>
      <c r="C53" s="59" t="s">
        <v>54</v>
      </c>
      <c r="D53" s="59">
        <v>1</v>
      </c>
      <c r="E53" s="45">
        <v>1</v>
      </c>
      <c r="F53" s="50">
        <v>3.6238425925925924E-2</v>
      </c>
      <c r="G53" s="48">
        <v>4.7453703703703703E-3</v>
      </c>
      <c r="H53" s="49">
        <v>5.7870370370370378E-4</v>
      </c>
      <c r="I53" s="49">
        <v>2.0335648148148148E-2</v>
      </c>
      <c r="J53" s="49">
        <v>5.2083333333333333E-4</v>
      </c>
      <c r="K53" s="50">
        <v>1.0034722222222221E-2</v>
      </c>
    </row>
    <row r="54" spans="2:11" ht="16" customHeight="1" x14ac:dyDescent="0.2">
      <c r="B54" s="47" t="s">
        <v>105</v>
      </c>
      <c r="C54" s="59" t="s">
        <v>54</v>
      </c>
      <c r="D54" s="59">
        <v>2</v>
      </c>
      <c r="E54" s="45">
        <v>2</v>
      </c>
      <c r="F54" s="50">
        <v>3.9166666666666662E-2</v>
      </c>
      <c r="G54" s="48">
        <v>4.9189814814814816E-3</v>
      </c>
      <c r="H54" s="49">
        <v>4.7453703703703704E-4</v>
      </c>
      <c r="I54" s="49">
        <v>2.1921296296296296E-2</v>
      </c>
      <c r="J54" s="49">
        <v>4.3981481481481481E-4</v>
      </c>
      <c r="K54" s="50">
        <v>1.1388888888888888E-2</v>
      </c>
    </row>
    <row r="55" spans="2:11" ht="16" customHeight="1" x14ac:dyDescent="0.2">
      <c r="B55" s="69" t="s">
        <v>10</v>
      </c>
      <c r="C55" s="59" t="s">
        <v>54</v>
      </c>
      <c r="D55" s="59">
        <v>3</v>
      </c>
      <c r="E55" s="67">
        <v>3</v>
      </c>
      <c r="F55" s="50">
        <v>3.9872685185185185E-2</v>
      </c>
      <c r="G55" s="48">
        <v>6.122685185185185E-3</v>
      </c>
      <c r="H55" s="49">
        <v>8.9120370370370362E-4</v>
      </c>
      <c r="I55" s="49">
        <v>2.0625000000000001E-2</v>
      </c>
      <c r="J55" s="49">
        <v>7.6388888888888893E-4</v>
      </c>
      <c r="K55" s="50">
        <v>1.1435185185185185E-2</v>
      </c>
    </row>
    <row r="56" spans="2:11" ht="16" customHeight="1" x14ac:dyDescent="0.2">
      <c r="B56" s="71" t="s">
        <v>121</v>
      </c>
      <c r="C56" s="59" t="s">
        <v>54</v>
      </c>
      <c r="D56" s="59">
        <v>4</v>
      </c>
      <c r="E56" s="70">
        <v>4</v>
      </c>
      <c r="F56" s="50">
        <v>4.071759259259259E-2</v>
      </c>
      <c r="G56" s="48">
        <v>4.9537037037037041E-3</v>
      </c>
      <c r="H56" s="49">
        <v>1.1574074074074073E-3</v>
      </c>
      <c r="I56" s="49">
        <v>2.1770833333333336E-2</v>
      </c>
      <c r="J56" s="49">
        <v>1.1458333333333333E-3</v>
      </c>
      <c r="K56" s="50">
        <v>1.1678240740740741E-2</v>
      </c>
    </row>
    <row r="57" spans="2:11" ht="16" customHeight="1" thickBot="1" x14ac:dyDescent="0.25">
      <c r="B57" s="55" t="s">
        <v>57</v>
      </c>
      <c r="C57" s="56" t="s">
        <v>54</v>
      </c>
      <c r="D57" s="56">
        <v>5</v>
      </c>
      <c r="E57" s="68">
        <v>5</v>
      </c>
      <c r="F57" s="53">
        <f>SUM(G57:K57)</f>
        <v>4.8576388888888891E-2</v>
      </c>
      <c r="G57" s="51">
        <v>6.7708333333333336E-3</v>
      </c>
      <c r="H57" s="52">
        <v>1.1805555555555556E-3</v>
      </c>
      <c r="I57" s="52">
        <v>2.4999999999999998E-2</v>
      </c>
      <c r="J57" s="52">
        <v>7.175925925925927E-4</v>
      </c>
      <c r="K57" s="53">
        <v>1.4907407407407406E-2</v>
      </c>
    </row>
  </sheetData>
  <mergeCells count="6">
    <mergeCell ref="B50:J51"/>
    <mergeCell ref="B2:J3"/>
    <mergeCell ref="B7:J8"/>
    <mergeCell ref="B13:J14"/>
    <mergeCell ref="B22:J23"/>
    <mergeCell ref="B28:J29"/>
  </mergeCells>
  <pageMargins left="0.7" right="0.7" top="0.75" bottom="0.75" header="0.3" footer="0.3"/>
  <pageSetup paperSize="9"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Samlet stilling</vt:lpstr>
      <vt:lpstr>1. Svøm</vt:lpstr>
      <vt:lpstr>2. Løb</vt:lpstr>
      <vt:lpstr>3. Mariagerfjord Triathlon</vt:lpstr>
      <vt:lpstr>4. Cykling</vt:lpstr>
      <vt:lpstr>5. Super League Triathlon</vt:lpstr>
      <vt:lpstr>6. Hold-event</vt:lpstr>
      <vt:lpstr>Svøm-tider</vt:lpstr>
      <vt:lpstr>Mariagerfjord Triathlon-tider</vt:lpstr>
      <vt:lpstr>Cykling-tider</vt:lpstr>
      <vt:lpstr>Super League Triathlon-tider</vt:lpstr>
      <vt:lpstr>Hold-event - timing</vt:lpstr>
      <vt:lpstr>Sheet7</vt:lpstr>
      <vt:lpstr>Hold-event -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Petersen</dc:creator>
  <cp:lastModifiedBy>Simon Jørn Hansen</cp:lastModifiedBy>
  <cp:lastPrinted>2019-12-12T22:32:36Z</cp:lastPrinted>
  <dcterms:created xsi:type="dcterms:W3CDTF">2018-02-08T13:18:17Z</dcterms:created>
  <dcterms:modified xsi:type="dcterms:W3CDTF">2019-12-12T22:39:55Z</dcterms:modified>
</cp:coreProperties>
</file>